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psva-my.sharepoint.com/personal/rita_pascual_apsva_us/Documents/form/"/>
    </mc:Choice>
  </mc:AlternateContent>
  <xr:revisionPtr revIDLastSave="0" documentId="8_{763C1B77-2051-4103-8FBD-37F82FAF6D31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Sheet1" sheetId="1" r:id="rId1"/>
    <sheet name="New Proposal FY 2014" sheetId="2" r:id="rId2"/>
    <sheet name="FY 17 18 20 21 Fees " sheetId="3" r:id="rId3"/>
  </sheets>
  <definedNames>
    <definedName name="_xlnm.Print_Area" localSheetId="1">'New Proposal FY 2014'!$A$1:$AA$51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43" i="3" l="1"/>
  <c r="AJ43" i="3"/>
  <c r="AI43" i="3"/>
  <c r="AL43" i="3" s="1"/>
  <c r="AN43" i="3" s="1"/>
  <c r="AM43" i="3" s="1"/>
  <c r="AI41" i="3"/>
  <c r="AI40" i="3"/>
  <c r="AI38" i="3"/>
  <c r="AK37" i="3"/>
  <c r="AJ37" i="3" s="1"/>
  <c r="AI37" i="3"/>
  <c r="AL37" i="3" s="1"/>
  <c r="AN37" i="3" s="1"/>
  <c r="AM37" i="3" s="1"/>
  <c r="AI35" i="3"/>
  <c r="AK33" i="3"/>
  <c r="AJ33" i="3" s="1"/>
  <c r="AI33" i="3"/>
  <c r="AL33" i="3" s="1"/>
  <c r="AN33" i="3" s="1"/>
  <c r="AM33" i="3" s="1"/>
  <c r="AI29" i="3"/>
  <c r="AI28" i="3"/>
  <c r="AK27" i="3"/>
  <c r="AJ27" i="3" s="1"/>
  <c r="AI26" i="3"/>
  <c r="AK25" i="3"/>
  <c r="AJ25" i="3" s="1"/>
  <c r="AI25" i="3"/>
  <c r="AL25" i="3" s="1"/>
  <c r="AN25" i="3" s="1"/>
  <c r="AM25" i="3" s="1"/>
  <c r="AI23" i="3"/>
  <c r="AI22" i="3"/>
  <c r="AI21" i="3"/>
  <c r="AK21" i="3" s="1"/>
  <c r="AI18" i="3"/>
  <c r="AI14" i="3"/>
  <c r="AK13" i="3"/>
  <c r="AJ13" i="3" s="1"/>
  <c r="AI13" i="3"/>
  <c r="AL13" i="3" s="1"/>
  <c r="AN13" i="3" s="1"/>
  <c r="AM13" i="3" s="1"/>
  <c r="AK9" i="3"/>
  <c r="AJ9" i="3" s="1"/>
  <c r="AI9" i="3"/>
  <c r="AL9" i="3" s="1"/>
  <c r="AN9" i="3" s="1"/>
  <c r="AM9" i="3" s="1"/>
  <c r="AI7" i="3"/>
  <c r="AL7" i="3" s="1"/>
  <c r="AN7" i="3" s="1"/>
  <c r="AM7" i="3" s="1"/>
  <c r="AI5" i="3"/>
  <c r="AL5" i="3" s="1"/>
  <c r="AN5" i="3" s="1"/>
  <c r="AM5" i="3" s="1"/>
  <c r="F21" i="3"/>
  <c r="G21" i="3"/>
  <c r="H21" i="3"/>
  <c r="J21" i="3"/>
  <c r="I21" i="3" s="1"/>
  <c r="K21" i="3"/>
  <c r="L21" i="3"/>
  <c r="N21" i="3"/>
  <c r="M21" i="3" s="1"/>
  <c r="O21" i="3"/>
  <c r="X21" i="3" s="1"/>
  <c r="W21" i="3" s="1"/>
  <c r="Q21" i="3"/>
  <c r="P21" i="3" s="1"/>
  <c r="R21" i="3"/>
  <c r="T21" i="3" s="1"/>
  <c r="S21" i="3" s="1"/>
  <c r="Y21" i="3"/>
  <c r="AA21" i="3" s="1"/>
  <c r="Z21" i="3" s="1"/>
  <c r="AE21" i="3"/>
  <c r="AD21" i="3" s="1"/>
  <c r="AF21" i="3"/>
  <c r="AH21" i="3" s="1"/>
  <c r="F22" i="3"/>
  <c r="G22" i="3"/>
  <c r="H22" i="3"/>
  <c r="J22" i="3"/>
  <c r="I22" i="3" s="1"/>
  <c r="K22" i="3"/>
  <c r="L22" i="3"/>
  <c r="N22" i="3" s="1"/>
  <c r="M22" i="3" s="1"/>
  <c r="O22" i="3"/>
  <c r="X22" i="3" s="1"/>
  <c r="W22" i="3" s="1"/>
  <c r="Q22" i="3"/>
  <c r="P22" i="3" s="1"/>
  <c r="R22" i="3"/>
  <c r="T22" i="3" s="1"/>
  <c r="S22" i="3" s="1"/>
  <c r="Y22" i="3"/>
  <c r="AA22" i="3"/>
  <c r="Z22" i="3" s="1"/>
  <c r="AE22" i="3"/>
  <c r="AD22" i="3" s="1"/>
  <c r="AF22" i="3"/>
  <c r="AH22" i="3" s="1"/>
  <c r="AG22" i="3" s="1"/>
  <c r="F23" i="3"/>
  <c r="G23" i="3"/>
  <c r="H23" i="3"/>
  <c r="J23" i="3" s="1"/>
  <c r="I23" i="3" s="1"/>
  <c r="K23" i="3"/>
  <c r="L23" i="3"/>
  <c r="O23" i="3"/>
  <c r="Q23" i="3" s="1"/>
  <c r="P23" i="3" s="1"/>
  <c r="R23" i="3"/>
  <c r="T23" i="3"/>
  <c r="S23" i="3" s="1"/>
  <c r="AE23" i="3" s="1"/>
  <c r="AD23" i="3" s="1"/>
  <c r="Y23" i="3"/>
  <c r="AA23" i="3" s="1"/>
  <c r="Z23" i="3" s="1"/>
  <c r="AF23" i="3"/>
  <c r="AH23" i="3" s="1"/>
  <c r="AG23" i="3"/>
  <c r="F24" i="3"/>
  <c r="G24" i="3"/>
  <c r="H24" i="3"/>
  <c r="J24" i="3"/>
  <c r="I24" i="3" s="1"/>
  <c r="K24" i="3"/>
  <c r="L24" i="3"/>
  <c r="N24" i="3" s="1"/>
  <c r="M24" i="3"/>
  <c r="O24" i="3"/>
  <c r="Q24" i="3"/>
  <c r="P24" i="3" s="1"/>
  <c r="R24" i="3"/>
  <c r="T24" i="3" s="1"/>
  <c r="S24" i="3" s="1"/>
  <c r="AE24" i="3" s="1"/>
  <c r="AD24" i="3" s="1"/>
  <c r="Y24" i="3"/>
  <c r="AA24" i="3"/>
  <c r="Z24" i="3"/>
  <c r="AF24" i="3"/>
  <c r="F25" i="3"/>
  <c r="G25" i="3"/>
  <c r="H25" i="3"/>
  <c r="J25" i="3" s="1"/>
  <c r="I25" i="3" s="1"/>
  <c r="K25" i="3"/>
  <c r="L25" i="3"/>
  <c r="N25" i="3"/>
  <c r="M25" i="3"/>
  <c r="O25" i="3"/>
  <c r="Q25" i="3" s="1"/>
  <c r="P25" i="3" s="1"/>
  <c r="R25" i="3"/>
  <c r="T25" i="3"/>
  <c r="S25" i="3"/>
  <c r="AE25" i="3" s="1"/>
  <c r="AD25" i="3" s="1"/>
  <c r="X25" i="3"/>
  <c r="W25" i="3" s="1"/>
  <c r="Y25" i="3"/>
  <c r="AA25" i="3"/>
  <c r="Z25" i="3" s="1"/>
  <c r="AF25" i="3"/>
  <c r="AH25" i="3"/>
  <c r="AG25" i="3" s="1"/>
  <c r="F26" i="3"/>
  <c r="G26" i="3"/>
  <c r="H26" i="3"/>
  <c r="J26" i="3" s="1"/>
  <c r="I26" i="3" s="1"/>
  <c r="K26" i="3"/>
  <c r="L26" i="3"/>
  <c r="O26" i="3"/>
  <c r="Q26" i="3" s="1"/>
  <c r="P26" i="3" s="1"/>
  <c r="R26" i="3"/>
  <c r="T26" i="3" s="1"/>
  <c r="S26" i="3"/>
  <c r="AE26" i="3" s="1"/>
  <c r="AD26" i="3" s="1"/>
  <c r="Y26" i="3"/>
  <c r="AA26" i="3" s="1"/>
  <c r="Z26" i="3" s="1"/>
  <c r="AF26" i="3"/>
  <c r="AH26" i="3"/>
  <c r="AG26" i="3"/>
  <c r="F27" i="3"/>
  <c r="G27" i="3"/>
  <c r="H27" i="3"/>
  <c r="J27" i="3"/>
  <c r="I27" i="3"/>
  <c r="K27" i="3"/>
  <c r="L27" i="3"/>
  <c r="N27" i="3" s="1"/>
  <c r="M27" i="3" s="1"/>
  <c r="O27" i="3"/>
  <c r="Q27" i="3" s="1"/>
  <c r="P27" i="3" s="1"/>
  <c r="R27" i="3"/>
  <c r="T27" i="3"/>
  <c r="S27" i="3"/>
  <c r="AE27" i="3" s="1"/>
  <c r="AD27" i="3" s="1"/>
  <c r="Y27" i="3"/>
  <c r="AA27" i="3" s="1"/>
  <c r="Z27" i="3" s="1"/>
  <c r="AF27" i="3"/>
  <c r="AI27" i="3" s="1"/>
  <c r="AL27" i="3" s="1"/>
  <c r="AN27" i="3" s="1"/>
  <c r="AM27" i="3" s="1"/>
  <c r="F28" i="3"/>
  <c r="G28" i="3"/>
  <c r="H28" i="3"/>
  <c r="J28" i="3"/>
  <c r="I28" i="3"/>
  <c r="K28" i="3"/>
  <c r="L28" i="3"/>
  <c r="X28" i="3" s="1"/>
  <c r="N28" i="3"/>
  <c r="M28" i="3" s="1"/>
  <c r="O28" i="3"/>
  <c r="Q28" i="3"/>
  <c r="P28" i="3" s="1"/>
  <c r="R28" i="3"/>
  <c r="T28" i="3" s="1"/>
  <c r="S28" i="3" s="1"/>
  <c r="AE28" i="3" s="1"/>
  <c r="AD28" i="3" s="1"/>
  <c r="W28" i="3"/>
  <c r="Y28" i="3"/>
  <c r="AA28" i="3" s="1"/>
  <c r="Z28" i="3" s="1"/>
  <c r="AF28" i="3"/>
  <c r="AH28" i="3" s="1"/>
  <c r="AG28" i="3"/>
  <c r="F29" i="3"/>
  <c r="G29" i="3"/>
  <c r="H29" i="3"/>
  <c r="J29" i="3" s="1"/>
  <c r="I29" i="3" s="1"/>
  <c r="K29" i="3"/>
  <c r="L29" i="3"/>
  <c r="X29" i="3" s="1"/>
  <c r="W29" i="3" s="1"/>
  <c r="N29" i="3"/>
  <c r="M29" i="3" s="1"/>
  <c r="O29" i="3"/>
  <c r="Q29" i="3" s="1"/>
  <c r="P29" i="3"/>
  <c r="R29" i="3"/>
  <c r="T29" i="3"/>
  <c r="S29" i="3"/>
  <c r="AE29" i="3"/>
  <c r="AD29" i="3" s="1"/>
  <c r="Y29" i="3"/>
  <c r="AA29" i="3"/>
  <c r="Z29" i="3" s="1"/>
  <c r="AF29" i="3"/>
  <c r="AH29" i="3"/>
  <c r="AG29" i="3"/>
  <c r="F30" i="3"/>
  <c r="G30" i="3"/>
  <c r="H30" i="3"/>
  <c r="J30" i="3" s="1"/>
  <c r="I30" i="3"/>
  <c r="K30" i="3"/>
  <c r="L30" i="3"/>
  <c r="N30" i="3" s="1"/>
  <c r="M30" i="3" s="1"/>
  <c r="O30" i="3"/>
  <c r="Q30" i="3" s="1"/>
  <c r="P30" i="3"/>
  <c r="R30" i="3"/>
  <c r="T30" i="3"/>
  <c r="S30" i="3" s="1"/>
  <c r="AE30" i="3" s="1"/>
  <c r="AD30" i="3" s="1"/>
  <c r="Y30" i="3"/>
  <c r="AA30" i="3"/>
  <c r="Z30" i="3" s="1"/>
  <c r="AF30" i="3"/>
  <c r="F31" i="3"/>
  <c r="G31" i="3"/>
  <c r="H31" i="3"/>
  <c r="J31" i="3" s="1"/>
  <c r="I31" i="3" s="1"/>
  <c r="K31" i="3"/>
  <c r="L31" i="3"/>
  <c r="O31" i="3"/>
  <c r="Q31" i="3"/>
  <c r="P31" i="3" s="1"/>
  <c r="R31" i="3"/>
  <c r="T31" i="3" s="1"/>
  <c r="S31" i="3" s="1"/>
  <c r="AE31" i="3" s="1"/>
  <c r="AD31" i="3" s="1"/>
  <c r="Y31" i="3"/>
  <c r="AA31" i="3" s="1"/>
  <c r="Z31" i="3" s="1"/>
  <c r="AF31" i="3"/>
  <c r="AI31" i="3" s="1"/>
  <c r="F32" i="3"/>
  <c r="G32" i="3"/>
  <c r="H32" i="3"/>
  <c r="J32" i="3" s="1"/>
  <c r="I32" i="3" s="1"/>
  <c r="K32" i="3"/>
  <c r="L32" i="3"/>
  <c r="O32" i="3"/>
  <c r="Q32" i="3"/>
  <c r="P32" i="3"/>
  <c r="R32" i="3"/>
  <c r="T32" i="3"/>
  <c r="S32" i="3" s="1"/>
  <c r="AE32" i="3" s="1"/>
  <c r="AD32" i="3" s="1"/>
  <c r="Y32" i="3"/>
  <c r="AA32" i="3"/>
  <c r="Z32" i="3" s="1"/>
  <c r="AF32" i="3"/>
  <c r="AI32" i="3" s="1"/>
  <c r="AH32" i="3"/>
  <c r="AG32" i="3" s="1"/>
  <c r="F33" i="3"/>
  <c r="G33" i="3"/>
  <c r="H33" i="3"/>
  <c r="J33" i="3"/>
  <c r="I33" i="3" s="1"/>
  <c r="K33" i="3"/>
  <c r="L33" i="3"/>
  <c r="N33" i="3" s="1"/>
  <c r="M33" i="3" s="1"/>
  <c r="O33" i="3"/>
  <c r="Q33" i="3" s="1"/>
  <c r="P33" i="3" s="1"/>
  <c r="R33" i="3"/>
  <c r="T33" i="3"/>
  <c r="S33" i="3" s="1"/>
  <c r="AE33" i="3"/>
  <c r="AD33" i="3"/>
  <c r="Y33" i="3"/>
  <c r="AA33" i="3" s="1"/>
  <c r="Z33" i="3"/>
  <c r="AF33" i="3"/>
  <c r="AH33" i="3"/>
  <c r="AG33" i="3" s="1"/>
  <c r="F34" i="3"/>
  <c r="G34" i="3"/>
  <c r="H34" i="3"/>
  <c r="J34" i="3"/>
  <c r="I34" i="3" s="1"/>
  <c r="K34" i="3"/>
  <c r="L34" i="3"/>
  <c r="O34" i="3"/>
  <c r="Q34" i="3"/>
  <c r="P34" i="3" s="1"/>
  <c r="R34" i="3"/>
  <c r="T34" i="3" s="1"/>
  <c r="S34" i="3" s="1"/>
  <c r="AE34" i="3" s="1"/>
  <c r="AD34" i="3" s="1"/>
  <c r="Y34" i="3"/>
  <c r="AA34" i="3"/>
  <c r="Z34" i="3"/>
  <c r="AF34" i="3"/>
  <c r="AH34" i="3" s="1"/>
  <c r="AG34" i="3"/>
  <c r="F35" i="3"/>
  <c r="G35" i="3"/>
  <c r="H35" i="3"/>
  <c r="J35" i="3"/>
  <c r="I35" i="3" s="1"/>
  <c r="K35" i="3"/>
  <c r="L35" i="3"/>
  <c r="O35" i="3"/>
  <c r="Q35" i="3" s="1"/>
  <c r="P35" i="3" s="1"/>
  <c r="R35" i="3"/>
  <c r="T35" i="3"/>
  <c r="S35" i="3" s="1"/>
  <c r="AE35" i="3" s="1"/>
  <c r="AD35" i="3" s="1"/>
  <c r="Y35" i="3"/>
  <c r="AA35" i="3" s="1"/>
  <c r="Z35" i="3" s="1"/>
  <c r="AF35" i="3"/>
  <c r="AH35" i="3"/>
  <c r="AG35" i="3" s="1"/>
  <c r="F36" i="3"/>
  <c r="G36" i="3"/>
  <c r="H36" i="3"/>
  <c r="J36" i="3" s="1"/>
  <c r="I36" i="3" s="1"/>
  <c r="K36" i="3"/>
  <c r="L36" i="3"/>
  <c r="N36" i="3" s="1"/>
  <c r="M36" i="3"/>
  <c r="O36" i="3"/>
  <c r="Q36" i="3" s="1"/>
  <c r="P36" i="3" s="1"/>
  <c r="R36" i="3"/>
  <c r="T36" i="3" s="1"/>
  <c r="S36" i="3" s="1"/>
  <c r="AE36" i="3" s="1"/>
  <c r="AD36" i="3" s="1"/>
  <c r="Y36" i="3"/>
  <c r="AA36" i="3"/>
  <c r="Z36" i="3" s="1"/>
  <c r="AF36" i="3"/>
  <c r="F37" i="3"/>
  <c r="G37" i="3"/>
  <c r="H37" i="3"/>
  <c r="J37" i="3" s="1"/>
  <c r="I37" i="3"/>
  <c r="K37" i="3"/>
  <c r="L37" i="3"/>
  <c r="O37" i="3"/>
  <c r="Q37" i="3" s="1"/>
  <c r="P37" i="3" s="1"/>
  <c r="R37" i="3"/>
  <c r="T37" i="3"/>
  <c r="S37" i="3"/>
  <c r="AE37" i="3" s="1"/>
  <c r="AD37" i="3" s="1"/>
  <c r="Y37" i="3"/>
  <c r="AA37" i="3"/>
  <c r="Z37" i="3" s="1"/>
  <c r="AF37" i="3"/>
  <c r="AH37" i="3" s="1"/>
  <c r="AG37" i="3" s="1"/>
  <c r="F38" i="3"/>
  <c r="G38" i="3"/>
  <c r="H38" i="3"/>
  <c r="J38" i="3"/>
  <c r="I38" i="3" s="1"/>
  <c r="K38" i="3"/>
  <c r="L38" i="3"/>
  <c r="O38" i="3"/>
  <c r="Q38" i="3" s="1"/>
  <c r="P38" i="3" s="1"/>
  <c r="R38" i="3"/>
  <c r="T38" i="3"/>
  <c r="S38" i="3" s="1"/>
  <c r="AE38" i="3" s="1"/>
  <c r="AD38" i="3" s="1"/>
  <c r="Y38" i="3"/>
  <c r="AA38" i="3"/>
  <c r="Z38" i="3" s="1"/>
  <c r="AF38" i="3"/>
  <c r="AH38" i="3" s="1"/>
  <c r="AG38" i="3" s="1"/>
  <c r="F39" i="3"/>
  <c r="G39" i="3"/>
  <c r="H39" i="3"/>
  <c r="J39" i="3"/>
  <c r="I39" i="3" s="1"/>
  <c r="K39" i="3"/>
  <c r="L39" i="3"/>
  <c r="X39" i="3"/>
  <c r="W39" i="3" s="1"/>
  <c r="N39" i="3"/>
  <c r="M39" i="3" s="1"/>
  <c r="O39" i="3"/>
  <c r="Q39" i="3" s="1"/>
  <c r="P39" i="3" s="1"/>
  <c r="R39" i="3"/>
  <c r="T39" i="3" s="1"/>
  <c r="S39" i="3"/>
  <c r="AE39" i="3" s="1"/>
  <c r="AD39" i="3" s="1"/>
  <c r="Y39" i="3"/>
  <c r="AA39" i="3" s="1"/>
  <c r="Z39" i="3"/>
  <c r="AF39" i="3"/>
  <c r="F40" i="3"/>
  <c r="G40" i="3"/>
  <c r="H40" i="3"/>
  <c r="J40" i="3" s="1"/>
  <c r="I40" i="3"/>
  <c r="K40" i="3"/>
  <c r="L40" i="3"/>
  <c r="X40" i="3" s="1"/>
  <c r="W40" i="3" s="1"/>
  <c r="O40" i="3"/>
  <c r="Q40" i="3" s="1"/>
  <c r="P40" i="3" s="1"/>
  <c r="R40" i="3"/>
  <c r="T40" i="3" s="1"/>
  <c r="S40" i="3" s="1"/>
  <c r="AE40" i="3" s="1"/>
  <c r="AD40" i="3" s="1"/>
  <c r="Y40" i="3"/>
  <c r="AA40" i="3"/>
  <c r="Z40" i="3"/>
  <c r="AF40" i="3"/>
  <c r="AH40" i="3" s="1"/>
  <c r="AG40" i="3"/>
  <c r="F41" i="3"/>
  <c r="G41" i="3"/>
  <c r="H41" i="3"/>
  <c r="J41" i="3"/>
  <c r="I41" i="3" s="1"/>
  <c r="K41" i="3"/>
  <c r="L41" i="3"/>
  <c r="X41" i="3"/>
  <c r="W41" i="3" s="1"/>
  <c r="O41" i="3"/>
  <c r="Q41" i="3" s="1"/>
  <c r="P41" i="3" s="1"/>
  <c r="R41" i="3"/>
  <c r="T41" i="3"/>
  <c r="S41" i="3"/>
  <c r="AE41" i="3"/>
  <c r="AD41" i="3" s="1"/>
  <c r="Y41" i="3"/>
  <c r="AA41" i="3" s="1"/>
  <c r="Z41" i="3" s="1"/>
  <c r="AF41" i="3"/>
  <c r="AH41" i="3"/>
  <c r="AG41" i="3" s="1"/>
  <c r="F43" i="3"/>
  <c r="G43" i="3"/>
  <c r="H43" i="3"/>
  <c r="J43" i="3" s="1"/>
  <c r="I43" i="3" s="1"/>
  <c r="K43" i="3"/>
  <c r="L43" i="3"/>
  <c r="O43" i="3"/>
  <c r="Q43" i="3" s="1"/>
  <c r="P43" i="3" s="1"/>
  <c r="R43" i="3"/>
  <c r="T43" i="3" s="1"/>
  <c r="S43" i="3"/>
  <c r="AE43" i="3" s="1"/>
  <c r="AD43" i="3" s="1"/>
  <c r="Y43" i="3"/>
  <c r="AA43" i="3" s="1"/>
  <c r="Z43" i="3" s="1"/>
  <c r="AF43" i="3"/>
  <c r="AH43" i="3" s="1"/>
  <c r="AG43" i="3" s="1"/>
  <c r="F44" i="3"/>
  <c r="G44" i="3"/>
  <c r="H44" i="3"/>
  <c r="J44" i="3"/>
  <c r="I44" i="3" s="1"/>
  <c r="K44" i="3"/>
  <c r="L44" i="3"/>
  <c r="N44" i="3"/>
  <c r="M44" i="3" s="1"/>
  <c r="O44" i="3"/>
  <c r="Q44" i="3"/>
  <c r="P44" i="3" s="1"/>
  <c r="R44" i="3"/>
  <c r="T44" i="3"/>
  <c r="S44" i="3" s="1"/>
  <c r="X44" i="3"/>
  <c r="W44" i="3" s="1"/>
  <c r="Y44" i="3"/>
  <c r="AA44" i="3" s="1"/>
  <c r="Z44" i="3" s="1"/>
  <c r="AE44" i="3"/>
  <c r="AD44" i="3" s="1"/>
  <c r="AF44" i="3"/>
  <c r="AH44" i="3" s="1"/>
  <c r="AG44" i="3" s="1"/>
  <c r="F45" i="3"/>
  <c r="G45" i="3"/>
  <c r="H45" i="3"/>
  <c r="J45" i="3" s="1"/>
  <c r="I45" i="3" s="1"/>
  <c r="K45" i="3"/>
  <c r="L45" i="3"/>
  <c r="N45" i="3"/>
  <c r="M45" i="3"/>
  <c r="O45" i="3"/>
  <c r="Q45" i="3" s="1"/>
  <c r="P45" i="3" s="1"/>
  <c r="X45" i="3"/>
  <c r="W45" i="3" s="1"/>
  <c r="R45" i="3"/>
  <c r="T45" i="3"/>
  <c r="S45" i="3" s="1"/>
  <c r="Y45" i="3"/>
  <c r="AA45" i="3" s="1"/>
  <c r="Z45" i="3" s="1"/>
  <c r="AE45" i="3"/>
  <c r="AD45" i="3" s="1"/>
  <c r="AF45" i="3"/>
  <c r="AH45" i="3" s="1"/>
  <c r="AG45" i="3" s="1"/>
  <c r="F46" i="3"/>
  <c r="G46" i="3"/>
  <c r="H46" i="3"/>
  <c r="J46" i="3" s="1"/>
  <c r="I46" i="3" s="1"/>
  <c r="K46" i="3"/>
  <c r="L46" i="3"/>
  <c r="N46" i="3"/>
  <c r="M46" i="3"/>
  <c r="O46" i="3"/>
  <c r="Q46" i="3" s="1"/>
  <c r="P46" i="3" s="1"/>
  <c r="R46" i="3"/>
  <c r="T46" i="3" s="1"/>
  <c r="S46" i="3" s="1"/>
  <c r="Y46" i="3"/>
  <c r="AA46" i="3" s="1"/>
  <c r="Z46" i="3"/>
  <c r="AE46" i="3"/>
  <c r="AD46" i="3" s="1"/>
  <c r="AF46" i="3"/>
  <c r="AH46" i="3" s="1"/>
  <c r="AG46" i="3" s="1"/>
  <c r="F47" i="3"/>
  <c r="G47" i="3"/>
  <c r="H47" i="3"/>
  <c r="J47" i="3" s="1"/>
  <c r="I47" i="3" s="1"/>
  <c r="K47" i="3"/>
  <c r="L47" i="3"/>
  <c r="N47" i="3"/>
  <c r="M47" i="3" s="1"/>
  <c r="O47" i="3"/>
  <c r="Q47" i="3" s="1"/>
  <c r="P47" i="3" s="1"/>
  <c r="R47" i="3"/>
  <c r="T47" i="3"/>
  <c r="S47" i="3"/>
  <c r="X47" i="3"/>
  <c r="W47" i="3" s="1"/>
  <c r="Y47" i="3"/>
  <c r="AA47" i="3" s="1"/>
  <c r="Z47" i="3" s="1"/>
  <c r="AE47" i="3"/>
  <c r="AD47" i="3" s="1"/>
  <c r="AF47" i="3"/>
  <c r="AH47" i="3" s="1"/>
  <c r="AG47" i="3" s="1"/>
  <c r="F42" i="3"/>
  <c r="G42" i="3"/>
  <c r="H42" i="3"/>
  <c r="J42" i="3" s="1"/>
  <c r="I42" i="3"/>
  <c r="K42" i="3"/>
  <c r="L42" i="3"/>
  <c r="X42" i="3" s="1"/>
  <c r="W42" i="3" s="1"/>
  <c r="O42" i="3"/>
  <c r="Q42" i="3" s="1"/>
  <c r="P42" i="3" s="1"/>
  <c r="R42" i="3"/>
  <c r="T42" i="3" s="1"/>
  <c r="S42" i="3" s="1"/>
  <c r="AE42" i="3" s="1"/>
  <c r="AD42" i="3" s="1"/>
  <c r="Y42" i="3"/>
  <c r="AA42" i="3" s="1"/>
  <c r="Z42" i="3" s="1"/>
  <c r="AF42" i="3"/>
  <c r="AI42" i="3" s="1"/>
  <c r="AH42" i="3"/>
  <c r="AG42" i="3" s="1"/>
  <c r="AE20" i="3"/>
  <c r="AD20" i="3" s="1"/>
  <c r="AF20" i="3"/>
  <c r="AH20" i="3" s="1"/>
  <c r="AG20" i="3"/>
  <c r="AF19" i="3"/>
  <c r="AI19" i="3" s="1"/>
  <c r="AE19" i="3"/>
  <c r="AD19" i="3" s="1"/>
  <c r="AF18" i="3"/>
  <c r="AH18" i="3"/>
  <c r="AG18" i="3"/>
  <c r="AF17" i="3"/>
  <c r="AH17" i="3" s="1"/>
  <c r="AG17" i="3" s="1"/>
  <c r="AE17" i="3"/>
  <c r="AD17" i="3" s="1"/>
  <c r="AF16" i="3"/>
  <c r="AH16" i="3" s="1"/>
  <c r="AG16" i="3"/>
  <c r="AE16" i="3"/>
  <c r="AD16" i="3"/>
  <c r="AF15" i="3"/>
  <c r="AE15" i="3"/>
  <c r="AD15" i="3" s="1"/>
  <c r="AF14" i="3"/>
  <c r="AH14" i="3" s="1"/>
  <c r="AG14" i="3" s="1"/>
  <c r="AE14" i="3"/>
  <c r="AD14" i="3" s="1"/>
  <c r="AF13" i="3"/>
  <c r="AH13" i="3"/>
  <c r="AG13" i="3" s="1"/>
  <c r="AE13" i="3"/>
  <c r="AD13" i="3" s="1"/>
  <c r="AF12" i="3"/>
  <c r="AE12" i="3"/>
  <c r="AD12" i="3" s="1"/>
  <c r="AF11" i="3"/>
  <c r="AH11" i="3" s="1"/>
  <c r="AG11" i="3" s="1"/>
  <c r="AE11" i="3"/>
  <c r="AD11" i="3" s="1"/>
  <c r="AF10" i="3"/>
  <c r="AH10" i="3" s="1"/>
  <c r="AG10" i="3" s="1"/>
  <c r="AE10" i="3"/>
  <c r="AD10" i="3"/>
  <c r="AF9" i="3"/>
  <c r="AH9" i="3" s="1"/>
  <c r="AG9" i="3" s="1"/>
  <c r="AE9" i="3"/>
  <c r="AD9" i="3" s="1"/>
  <c r="AF8" i="3"/>
  <c r="AE8" i="3"/>
  <c r="AD8" i="3" s="1"/>
  <c r="AF7" i="3"/>
  <c r="AH7" i="3"/>
  <c r="AG7" i="3" s="1"/>
  <c r="AE7" i="3"/>
  <c r="AD7" i="3" s="1"/>
  <c r="AF6" i="3"/>
  <c r="AH6" i="3" s="1"/>
  <c r="AG6" i="3" s="1"/>
  <c r="AE6" i="3"/>
  <c r="AD6" i="3" s="1"/>
  <c r="AH5" i="3"/>
  <c r="AG5" i="3" s="1"/>
  <c r="AF5" i="3"/>
  <c r="AE5" i="3"/>
  <c r="AD5" i="3" s="1"/>
  <c r="AF4" i="3"/>
  <c r="AI4" i="3" s="1"/>
  <c r="AH4" i="3"/>
  <c r="AG4" i="3" s="1"/>
  <c r="AE4" i="3"/>
  <c r="AD4" i="3"/>
  <c r="Y4" i="3"/>
  <c r="AA4" i="3" s="1"/>
  <c r="Z4" i="3"/>
  <c r="Y18" i="3"/>
  <c r="AA18" i="3" s="1"/>
  <c r="Z18" i="3" s="1"/>
  <c r="R19" i="3"/>
  <c r="T19" i="3" s="1"/>
  <c r="S19" i="3" s="1"/>
  <c r="O19" i="3"/>
  <c r="L19" i="3"/>
  <c r="N19" i="3" s="1"/>
  <c r="M19" i="3" s="1"/>
  <c r="K19" i="3"/>
  <c r="H19" i="3"/>
  <c r="J19" i="3"/>
  <c r="I19" i="3" s="1"/>
  <c r="G19" i="3"/>
  <c r="F19" i="3"/>
  <c r="R17" i="3"/>
  <c r="T17" i="3" s="1"/>
  <c r="S17" i="3"/>
  <c r="O17" i="3"/>
  <c r="L17" i="3"/>
  <c r="N17" i="3"/>
  <c r="M17" i="3" s="1"/>
  <c r="K17" i="3"/>
  <c r="H17" i="3"/>
  <c r="J17" i="3" s="1"/>
  <c r="I17" i="3" s="1"/>
  <c r="G17" i="3"/>
  <c r="F17" i="3"/>
  <c r="R16" i="3"/>
  <c r="T16" i="3"/>
  <c r="S16" i="3" s="1"/>
  <c r="O16" i="3"/>
  <c r="L16" i="3"/>
  <c r="N16" i="3" s="1"/>
  <c r="M16" i="3" s="1"/>
  <c r="K16" i="3"/>
  <c r="H16" i="3"/>
  <c r="J16" i="3" s="1"/>
  <c r="I16" i="3" s="1"/>
  <c r="G16" i="3"/>
  <c r="F16" i="3"/>
  <c r="R15" i="3"/>
  <c r="T15" i="3" s="1"/>
  <c r="S15" i="3" s="1"/>
  <c r="O15" i="3"/>
  <c r="Q15" i="3"/>
  <c r="P15" i="3" s="1"/>
  <c r="L15" i="3"/>
  <c r="N15" i="3" s="1"/>
  <c r="M15" i="3" s="1"/>
  <c r="K15" i="3"/>
  <c r="H15" i="3"/>
  <c r="J15" i="3" s="1"/>
  <c r="I15" i="3" s="1"/>
  <c r="G15" i="3"/>
  <c r="F15" i="3"/>
  <c r="R14" i="3"/>
  <c r="T14" i="3" s="1"/>
  <c r="S14" i="3" s="1"/>
  <c r="O14" i="3"/>
  <c r="Q14" i="3"/>
  <c r="P14" i="3" s="1"/>
  <c r="L14" i="3"/>
  <c r="N14" i="3"/>
  <c r="M14" i="3" s="1"/>
  <c r="K14" i="3"/>
  <c r="H14" i="3"/>
  <c r="J14" i="3" s="1"/>
  <c r="I14" i="3" s="1"/>
  <c r="G14" i="3"/>
  <c r="F14" i="3"/>
  <c r="R13" i="3"/>
  <c r="T13" i="3"/>
  <c r="S13" i="3"/>
  <c r="O13" i="3"/>
  <c r="Q13" i="3"/>
  <c r="P13" i="3" s="1"/>
  <c r="L13" i="3"/>
  <c r="N13" i="3" s="1"/>
  <c r="M13" i="3" s="1"/>
  <c r="K13" i="3"/>
  <c r="H13" i="3"/>
  <c r="J13" i="3" s="1"/>
  <c r="I13" i="3"/>
  <c r="G13" i="3"/>
  <c r="F13" i="3"/>
  <c r="R12" i="3"/>
  <c r="T12" i="3"/>
  <c r="S12" i="3" s="1"/>
  <c r="O12" i="3"/>
  <c r="Q12" i="3"/>
  <c r="P12" i="3" s="1"/>
  <c r="L12" i="3"/>
  <c r="N12" i="3" s="1"/>
  <c r="M12" i="3" s="1"/>
  <c r="K12" i="3"/>
  <c r="H12" i="3"/>
  <c r="J12" i="3"/>
  <c r="I12" i="3"/>
  <c r="G12" i="3"/>
  <c r="F12" i="3"/>
  <c r="R11" i="3"/>
  <c r="T11" i="3" s="1"/>
  <c r="S11" i="3" s="1"/>
  <c r="O11" i="3"/>
  <c r="X11" i="3" s="1"/>
  <c r="W11" i="3" s="1"/>
  <c r="L11" i="3"/>
  <c r="N11" i="3"/>
  <c r="M11" i="3" s="1"/>
  <c r="K11" i="3"/>
  <c r="H11" i="3"/>
  <c r="J11" i="3" s="1"/>
  <c r="I11" i="3" s="1"/>
  <c r="G11" i="3"/>
  <c r="F11" i="3"/>
  <c r="R10" i="3"/>
  <c r="T10" i="3"/>
  <c r="S10" i="3" s="1"/>
  <c r="O10" i="3"/>
  <c r="X10" i="3" s="1"/>
  <c r="W10" i="3" s="1"/>
  <c r="L10" i="3"/>
  <c r="N10" i="3" s="1"/>
  <c r="M10" i="3" s="1"/>
  <c r="K10" i="3"/>
  <c r="H10" i="3"/>
  <c r="J10" i="3" s="1"/>
  <c r="I10" i="3" s="1"/>
  <c r="G10" i="3"/>
  <c r="F10" i="3"/>
  <c r="R9" i="3"/>
  <c r="T9" i="3" s="1"/>
  <c r="S9" i="3" s="1"/>
  <c r="O9" i="3"/>
  <c r="X9" i="3"/>
  <c r="W9" i="3" s="1"/>
  <c r="Y9" i="3"/>
  <c r="AA9" i="3"/>
  <c r="Z9" i="3"/>
  <c r="L9" i="3"/>
  <c r="N9" i="3"/>
  <c r="M9" i="3" s="1"/>
  <c r="K9" i="3"/>
  <c r="H9" i="3"/>
  <c r="J9" i="3"/>
  <c r="I9" i="3"/>
  <c r="G9" i="3"/>
  <c r="F9" i="3"/>
  <c r="R8" i="3"/>
  <c r="T8" i="3" s="1"/>
  <c r="S8" i="3" s="1"/>
  <c r="O8" i="3"/>
  <c r="Q8" i="3" s="1"/>
  <c r="P8" i="3" s="1"/>
  <c r="L8" i="3"/>
  <c r="N8" i="3" s="1"/>
  <c r="M8" i="3" s="1"/>
  <c r="K8" i="3"/>
  <c r="H8" i="3"/>
  <c r="J8" i="3" s="1"/>
  <c r="I8" i="3"/>
  <c r="G8" i="3"/>
  <c r="F8" i="3"/>
  <c r="R7" i="3"/>
  <c r="T7" i="3"/>
  <c r="S7" i="3" s="1"/>
  <c r="O7" i="3"/>
  <c r="L7" i="3"/>
  <c r="N7" i="3" s="1"/>
  <c r="M7" i="3" s="1"/>
  <c r="K7" i="3"/>
  <c r="H7" i="3"/>
  <c r="J7" i="3"/>
  <c r="I7" i="3" s="1"/>
  <c r="G7" i="3"/>
  <c r="F7" i="3"/>
  <c r="R6" i="3"/>
  <c r="T6" i="3" s="1"/>
  <c r="S6" i="3" s="1"/>
  <c r="O6" i="3"/>
  <c r="Q6" i="3" s="1"/>
  <c r="P6" i="3" s="1"/>
  <c r="L6" i="3"/>
  <c r="N6" i="3" s="1"/>
  <c r="M6" i="3"/>
  <c r="K6" i="3"/>
  <c r="H6" i="3"/>
  <c r="J6" i="3"/>
  <c r="I6" i="3"/>
  <c r="G6" i="3"/>
  <c r="F6" i="3"/>
  <c r="R5" i="3"/>
  <c r="T5" i="3" s="1"/>
  <c r="S5" i="3" s="1"/>
  <c r="O5" i="3"/>
  <c r="Q5" i="3" s="1"/>
  <c r="P5" i="3" s="1"/>
  <c r="L5" i="3"/>
  <c r="N5" i="3"/>
  <c r="M5" i="3" s="1"/>
  <c r="K5" i="3"/>
  <c r="H5" i="3"/>
  <c r="J5" i="3"/>
  <c r="I5" i="3" s="1"/>
  <c r="G5" i="3"/>
  <c r="F5" i="3"/>
  <c r="R4" i="3"/>
  <c r="T4" i="3" s="1"/>
  <c r="S4" i="3"/>
  <c r="O4" i="3"/>
  <c r="X4" i="3" s="1"/>
  <c r="W4" i="3" s="1"/>
  <c r="Q4" i="3"/>
  <c r="P4" i="3" s="1"/>
  <c r="L4" i="3"/>
  <c r="N4" i="3" s="1"/>
  <c r="M4" i="3" s="1"/>
  <c r="K4" i="3"/>
  <c r="H4" i="3"/>
  <c r="J4" i="3" s="1"/>
  <c r="I4" i="3"/>
  <c r="G4" i="3"/>
  <c r="F4" i="3"/>
  <c r="O47" i="2"/>
  <c r="O46" i="2"/>
  <c r="V46" i="2" s="1"/>
  <c r="O45" i="2"/>
  <c r="Q45" i="2" s="1"/>
  <c r="P45" i="2" s="1"/>
  <c r="O44" i="2"/>
  <c r="V44" i="2"/>
  <c r="Y44" i="2" s="1"/>
  <c r="AA44" i="2" s="1"/>
  <c r="Z44" i="2" s="1"/>
  <c r="O22" i="2"/>
  <c r="Q22" i="2" s="1"/>
  <c r="P22" i="2" s="1"/>
  <c r="O43" i="2"/>
  <c r="O42" i="2"/>
  <c r="O41" i="2"/>
  <c r="Q41" i="2"/>
  <c r="P41" i="2" s="1"/>
  <c r="O40" i="2"/>
  <c r="Q40" i="2" s="1"/>
  <c r="P40" i="2" s="1"/>
  <c r="O39" i="2"/>
  <c r="Q39" i="2" s="1"/>
  <c r="P39" i="2" s="1"/>
  <c r="O38" i="2"/>
  <c r="Q38" i="2" s="1"/>
  <c r="P38" i="2" s="1"/>
  <c r="O37" i="2"/>
  <c r="Q37" i="2"/>
  <c r="P37" i="2" s="1"/>
  <c r="O36" i="2"/>
  <c r="Q36" i="2" s="1"/>
  <c r="O35" i="2"/>
  <c r="Q35" i="2" s="1"/>
  <c r="P35" i="2" s="1"/>
  <c r="O34" i="2"/>
  <c r="Q34" i="2" s="1"/>
  <c r="P34" i="2" s="1"/>
  <c r="O33" i="2"/>
  <c r="Q33" i="2" s="1"/>
  <c r="P33" i="2"/>
  <c r="O32" i="2"/>
  <c r="O31" i="2"/>
  <c r="O30" i="2"/>
  <c r="Q30" i="2"/>
  <c r="P30" i="2" s="1"/>
  <c r="O29" i="2"/>
  <c r="Q29" i="2" s="1"/>
  <c r="P29" i="2" s="1"/>
  <c r="O28" i="2"/>
  <c r="Q28" i="2"/>
  <c r="P28" i="2" s="1"/>
  <c r="O27" i="2"/>
  <c r="Q27" i="2" s="1"/>
  <c r="P27" i="2" s="1"/>
  <c r="O26" i="2"/>
  <c r="O25" i="2"/>
  <c r="Q25" i="2" s="1"/>
  <c r="P25" i="2" s="1"/>
  <c r="O24" i="2"/>
  <c r="Q24" i="2"/>
  <c r="O23" i="2"/>
  <c r="Q23" i="2"/>
  <c r="P23" i="2" s="1"/>
  <c r="O21" i="2"/>
  <c r="O20" i="2"/>
  <c r="O19" i="2"/>
  <c r="Q19" i="2" s="1"/>
  <c r="P19" i="2" s="1"/>
  <c r="O18" i="2"/>
  <c r="Q18" i="2" s="1"/>
  <c r="P18" i="2" s="1"/>
  <c r="O17" i="2"/>
  <c r="V17" i="2" s="1"/>
  <c r="Y17" i="2" s="1"/>
  <c r="AA17" i="2" s="1"/>
  <c r="Z17" i="2" s="1"/>
  <c r="O16" i="2"/>
  <c r="V16" i="2" s="1"/>
  <c r="Y16" i="2" s="1"/>
  <c r="AA16" i="2" s="1"/>
  <c r="Z16" i="2" s="1"/>
  <c r="O15" i="2"/>
  <c r="Q15" i="2" s="1"/>
  <c r="O14" i="2"/>
  <c r="V14" i="2"/>
  <c r="Y14" i="2" s="1"/>
  <c r="AA14" i="2"/>
  <c r="Z14" i="2" s="1"/>
  <c r="O13" i="2"/>
  <c r="Q13" i="2" s="1"/>
  <c r="P13" i="2" s="1"/>
  <c r="O12" i="2"/>
  <c r="Q12" i="2"/>
  <c r="P12" i="2" s="1"/>
  <c r="O11" i="2"/>
  <c r="O10" i="2"/>
  <c r="Q10" i="2" s="1"/>
  <c r="O9" i="2"/>
  <c r="O8" i="2"/>
  <c r="V8" i="2" s="1"/>
  <c r="X8" i="2" s="1"/>
  <c r="W8" i="2" s="1"/>
  <c r="O7" i="2"/>
  <c r="V7" i="2" s="1"/>
  <c r="O6" i="2"/>
  <c r="V6" i="2" s="1"/>
  <c r="Y6" i="2" s="1"/>
  <c r="AA6" i="2" s="1"/>
  <c r="Z6" i="2" s="1"/>
  <c r="O5" i="2"/>
  <c r="O4" i="2"/>
  <c r="Q4" i="2"/>
  <c r="P4" i="2" s="1"/>
  <c r="R47" i="2"/>
  <c r="T47" i="2" s="1"/>
  <c r="S47" i="2" s="1"/>
  <c r="R46" i="2"/>
  <c r="R45" i="2"/>
  <c r="T45" i="2" s="1"/>
  <c r="S45" i="2" s="1"/>
  <c r="R44" i="2"/>
  <c r="T44" i="2"/>
  <c r="S44" i="2" s="1"/>
  <c r="R22" i="2"/>
  <c r="T22" i="2"/>
  <c r="S22" i="2" s="1"/>
  <c r="R21" i="2"/>
  <c r="T21" i="2"/>
  <c r="S21" i="2" s="1"/>
  <c r="R20" i="2"/>
  <c r="T20" i="2" s="1"/>
  <c r="S20" i="2" s="1"/>
  <c r="R19" i="2"/>
  <c r="T19" i="2"/>
  <c r="S19" i="2" s="1"/>
  <c r="R18" i="2"/>
  <c r="R17" i="2"/>
  <c r="T17" i="2" s="1"/>
  <c r="S17" i="2" s="1"/>
  <c r="R16" i="2"/>
  <c r="T16" i="2" s="1"/>
  <c r="S16" i="2" s="1"/>
  <c r="R15" i="2"/>
  <c r="T15" i="2" s="1"/>
  <c r="S15" i="2" s="1"/>
  <c r="R14" i="2"/>
  <c r="R13" i="2"/>
  <c r="T13" i="2"/>
  <c r="S13" i="2"/>
  <c r="R12" i="2"/>
  <c r="T12" i="2" s="1"/>
  <c r="S12" i="2" s="1"/>
  <c r="R11" i="2"/>
  <c r="T11" i="2" s="1"/>
  <c r="S11" i="2" s="1"/>
  <c r="R10" i="2"/>
  <c r="T10" i="2" s="1"/>
  <c r="S10" i="2" s="1"/>
  <c r="R9" i="2"/>
  <c r="T9" i="2" s="1"/>
  <c r="S9" i="2"/>
  <c r="R8" i="2"/>
  <c r="T8" i="2" s="1"/>
  <c r="S8" i="2" s="1"/>
  <c r="R7" i="2"/>
  <c r="T7" i="2" s="1"/>
  <c r="S7" i="2" s="1"/>
  <c r="R6" i="2"/>
  <c r="R5" i="2"/>
  <c r="T5" i="2" s="1"/>
  <c r="S5" i="2" s="1"/>
  <c r="R4" i="2"/>
  <c r="V45" i="2"/>
  <c r="Y45" i="2" s="1"/>
  <c r="AA45" i="2"/>
  <c r="Z45" i="2" s="1"/>
  <c r="X45" i="2"/>
  <c r="W45" i="2" s="1"/>
  <c r="V19" i="2"/>
  <c r="Y19" i="2" s="1"/>
  <c r="AA19" i="2" s="1"/>
  <c r="Z19" i="2" s="1"/>
  <c r="V18" i="2"/>
  <c r="X18" i="2" s="1"/>
  <c r="W18" i="2" s="1"/>
  <c r="V11" i="2"/>
  <c r="Y11" i="2" s="1"/>
  <c r="AA11" i="2" s="1"/>
  <c r="Z11" i="2" s="1"/>
  <c r="V5" i="2"/>
  <c r="X5" i="2" s="1"/>
  <c r="W5" i="2" s="1"/>
  <c r="L43" i="2"/>
  <c r="N43" i="2" s="1"/>
  <c r="M43" i="2" s="1"/>
  <c r="L42" i="2"/>
  <c r="N42" i="2" s="1"/>
  <c r="M42" i="2" s="1"/>
  <c r="L41" i="2"/>
  <c r="V41" i="2"/>
  <c r="X41" i="2" s="1"/>
  <c r="W41" i="2" s="1"/>
  <c r="L40" i="2"/>
  <c r="L39" i="2"/>
  <c r="N39" i="2" s="1"/>
  <c r="M39" i="2" s="1"/>
  <c r="V39" i="2"/>
  <c r="L38" i="2"/>
  <c r="N38" i="2" s="1"/>
  <c r="M38" i="2" s="1"/>
  <c r="L37" i="2"/>
  <c r="N37" i="2" s="1"/>
  <c r="M37" i="2" s="1"/>
  <c r="V37" i="2"/>
  <c r="X37" i="2" s="1"/>
  <c r="W37" i="2" s="1"/>
  <c r="L36" i="2"/>
  <c r="V36" i="2"/>
  <c r="L35" i="2"/>
  <c r="L34" i="2"/>
  <c r="N34" i="2" s="1"/>
  <c r="M34" i="2" s="1"/>
  <c r="L33" i="2"/>
  <c r="L32" i="2"/>
  <c r="V32" i="2" s="1"/>
  <c r="X32" i="2" s="1"/>
  <c r="W32" i="2" s="1"/>
  <c r="L31" i="2"/>
  <c r="V31" i="2" s="1"/>
  <c r="L30" i="2"/>
  <c r="V30" i="2" s="1"/>
  <c r="X30" i="2" s="1"/>
  <c r="W30" i="2" s="1"/>
  <c r="L29" i="2"/>
  <c r="L28" i="2"/>
  <c r="V28" i="2"/>
  <c r="L27" i="2"/>
  <c r="V27" i="2"/>
  <c r="L26" i="2"/>
  <c r="V26" i="2" s="1"/>
  <c r="L25" i="2"/>
  <c r="L24" i="2"/>
  <c r="V24" i="2"/>
  <c r="X24" i="2" s="1"/>
  <c r="L23" i="2"/>
  <c r="V23" i="2" s="1"/>
  <c r="T6" i="2"/>
  <c r="S6" i="2" s="1"/>
  <c r="T14" i="2"/>
  <c r="S14" i="2" s="1"/>
  <c r="T18" i="2"/>
  <c r="S18" i="2" s="1"/>
  <c r="R23" i="2"/>
  <c r="T23" i="2"/>
  <c r="S23" i="2" s="1"/>
  <c r="R24" i="2"/>
  <c r="T24" i="2"/>
  <c r="S24" i="2"/>
  <c r="R25" i="2"/>
  <c r="T25" i="2" s="1"/>
  <c r="S25" i="2" s="1"/>
  <c r="R26" i="2"/>
  <c r="T26" i="2"/>
  <c r="S26" i="2"/>
  <c r="R27" i="2"/>
  <c r="T27" i="2"/>
  <c r="S27" i="2" s="1"/>
  <c r="R28" i="2"/>
  <c r="T28" i="2"/>
  <c r="S28" i="2"/>
  <c r="R29" i="2"/>
  <c r="T29" i="2" s="1"/>
  <c r="S29" i="2" s="1"/>
  <c r="R30" i="2"/>
  <c r="T30" i="2" s="1"/>
  <c r="S30" i="2" s="1"/>
  <c r="R31" i="2"/>
  <c r="T31" i="2"/>
  <c r="S31" i="2" s="1"/>
  <c r="R32" i="2"/>
  <c r="T32" i="2"/>
  <c r="S32" i="2" s="1"/>
  <c r="R33" i="2"/>
  <c r="T33" i="2"/>
  <c r="S33" i="2" s="1"/>
  <c r="R34" i="2"/>
  <c r="T34" i="2" s="1"/>
  <c r="S34" i="2" s="1"/>
  <c r="R35" i="2"/>
  <c r="T35" i="2"/>
  <c r="S35" i="2" s="1"/>
  <c r="R36" i="2"/>
  <c r="T36" i="2"/>
  <c r="S36" i="2" s="1"/>
  <c r="R37" i="2"/>
  <c r="T37" i="2" s="1"/>
  <c r="S37" i="2" s="1"/>
  <c r="R38" i="2"/>
  <c r="T38" i="2"/>
  <c r="S38" i="2"/>
  <c r="R39" i="2"/>
  <c r="T39" i="2" s="1"/>
  <c r="S39" i="2" s="1"/>
  <c r="R40" i="2"/>
  <c r="T40" i="2"/>
  <c r="S40" i="2"/>
  <c r="R41" i="2"/>
  <c r="T41" i="2"/>
  <c r="S41" i="2" s="1"/>
  <c r="R42" i="2"/>
  <c r="T42" i="2" s="1"/>
  <c r="S42" i="2" s="1"/>
  <c r="R43" i="2"/>
  <c r="T43" i="2"/>
  <c r="S43" i="2" s="1"/>
  <c r="T46" i="2"/>
  <c r="S46" i="2"/>
  <c r="T4" i="2"/>
  <c r="S4" i="2" s="1"/>
  <c r="Q5" i="2"/>
  <c r="P5" i="2"/>
  <c r="P10" i="2"/>
  <c r="Q11" i="2"/>
  <c r="P11" i="2" s="1"/>
  <c r="P15" i="2"/>
  <c r="P24" i="2"/>
  <c r="Q26" i="2"/>
  <c r="P26" i="2" s="1"/>
  <c r="Q31" i="2"/>
  <c r="P31" i="2" s="1"/>
  <c r="Q32" i="2"/>
  <c r="P32" i="2" s="1"/>
  <c r="P36" i="2"/>
  <c r="Q42" i="2"/>
  <c r="P42" i="2" s="1"/>
  <c r="Q43" i="2"/>
  <c r="P43" i="2" s="1"/>
  <c r="Q46" i="2"/>
  <c r="P46" i="2"/>
  <c r="L5" i="2"/>
  <c r="N5" i="2" s="1"/>
  <c r="M5" i="2" s="1"/>
  <c r="L6" i="2"/>
  <c r="N6" i="2" s="1"/>
  <c r="M6" i="2" s="1"/>
  <c r="L7" i="2"/>
  <c r="N7" i="2" s="1"/>
  <c r="M7" i="2" s="1"/>
  <c r="L8" i="2"/>
  <c r="N8" i="2" s="1"/>
  <c r="M8" i="2" s="1"/>
  <c r="L9" i="2"/>
  <c r="N9" i="2" s="1"/>
  <c r="M9" i="2" s="1"/>
  <c r="L10" i="2"/>
  <c r="N10" i="2" s="1"/>
  <c r="M10" i="2" s="1"/>
  <c r="L11" i="2"/>
  <c r="N11" i="2" s="1"/>
  <c r="M11" i="2" s="1"/>
  <c r="L12" i="2"/>
  <c r="N12" i="2" s="1"/>
  <c r="M12" i="2" s="1"/>
  <c r="L13" i="2"/>
  <c r="N13" i="2" s="1"/>
  <c r="M13" i="2" s="1"/>
  <c r="L14" i="2"/>
  <c r="N14" i="2" s="1"/>
  <c r="M14" i="2" s="1"/>
  <c r="L15" i="2"/>
  <c r="N15" i="2" s="1"/>
  <c r="M15" i="2" s="1"/>
  <c r="L16" i="2"/>
  <c r="N16" i="2" s="1"/>
  <c r="M16" i="2" s="1"/>
  <c r="L17" i="2"/>
  <c r="N17" i="2" s="1"/>
  <c r="M17" i="2" s="1"/>
  <c r="L18" i="2"/>
  <c r="N18" i="2" s="1"/>
  <c r="M18" i="2" s="1"/>
  <c r="L19" i="2"/>
  <c r="N19" i="2" s="1"/>
  <c r="M19" i="2" s="1"/>
  <c r="L20" i="2"/>
  <c r="N20" i="2" s="1"/>
  <c r="M20" i="2" s="1"/>
  <c r="L21" i="2"/>
  <c r="N21" i="2" s="1"/>
  <c r="M21" i="2" s="1"/>
  <c r="L22" i="2"/>
  <c r="N22" i="2" s="1"/>
  <c r="M22" i="2" s="1"/>
  <c r="N28" i="2"/>
  <c r="M28" i="2" s="1"/>
  <c r="N32" i="2"/>
  <c r="M32" i="2" s="1"/>
  <c r="N36" i="2"/>
  <c r="M36" i="2" s="1"/>
  <c r="N41" i="2"/>
  <c r="M41" i="2" s="1"/>
  <c r="L44" i="2"/>
  <c r="N44" i="2"/>
  <c r="M44" i="2" s="1"/>
  <c r="L45" i="2"/>
  <c r="N45" i="2" s="1"/>
  <c r="M45" i="2" s="1"/>
  <c r="L46" i="2"/>
  <c r="N46" i="2"/>
  <c r="M46" i="2" s="1"/>
  <c r="L47" i="2"/>
  <c r="N47" i="2" s="1"/>
  <c r="M47" i="2" s="1"/>
  <c r="L4" i="2"/>
  <c r="N4" i="2"/>
  <c r="M4" i="2" s="1"/>
  <c r="K47" i="2"/>
  <c r="K46" i="2"/>
  <c r="K45" i="2"/>
  <c r="K44" i="2"/>
  <c r="K22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H22" i="2"/>
  <c r="J22" i="2" s="1"/>
  <c r="I22" i="2" s="1"/>
  <c r="H23" i="2"/>
  <c r="J23" i="2" s="1"/>
  <c r="I23" i="2" s="1"/>
  <c r="H24" i="2"/>
  <c r="J24" i="2" s="1"/>
  <c r="I24" i="2" s="1"/>
  <c r="H25" i="2"/>
  <c r="J25" i="2" s="1"/>
  <c r="I25" i="2" s="1"/>
  <c r="H26" i="2"/>
  <c r="J26" i="2" s="1"/>
  <c r="I26" i="2" s="1"/>
  <c r="H27" i="2"/>
  <c r="J27" i="2" s="1"/>
  <c r="I27" i="2" s="1"/>
  <c r="H28" i="2"/>
  <c r="J28" i="2" s="1"/>
  <c r="I28" i="2" s="1"/>
  <c r="H29" i="2"/>
  <c r="J29" i="2" s="1"/>
  <c r="I29" i="2" s="1"/>
  <c r="H30" i="2"/>
  <c r="J30" i="2" s="1"/>
  <c r="I30" i="2" s="1"/>
  <c r="H31" i="2"/>
  <c r="J31" i="2" s="1"/>
  <c r="I31" i="2" s="1"/>
  <c r="H32" i="2"/>
  <c r="J32" i="2" s="1"/>
  <c r="I32" i="2" s="1"/>
  <c r="H33" i="2"/>
  <c r="J33" i="2" s="1"/>
  <c r="I33" i="2" s="1"/>
  <c r="H34" i="2"/>
  <c r="J34" i="2" s="1"/>
  <c r="I34" i="2" s="1"/>
  <c r="H35" i="2"/>
  <c r="J35" i="2" s="1"/>
  <c r="I35" i="2" s="1"/>
  <c r="H36" i="2"/>
  <c r="J36" i="2" s="1"/>
  <c r="I36" i="2" s="1"/>
  <c r="H37" i="2"/>
  <c r="J37" i="2" s="1"/>
  <c r="I37" i="2" s="1"/>
  <c r="H38" i="2"/>
  <c r="J38" i="2" s="1"/>
  <c r="I38" i="2" s="1"/>
  <c r="H39" i="2"/>
  <c r="J39" i="2" s="1"/>
  <c r="I39" i="2" s="1"/>
  <c r="H40" i="2"/>
  <c r="J40" i="2" s="1"/>
  <c r="I40" i="2" s="1"/>
  <c r="H41" i="2"/>
  <c r="J41" i="2" s="1"/>
  <c r="I41" i="2" s="1"/>
  <c r="H42" i="2"/>
  <c r="J42" i="2" s="1"/>
  <c r="I42" i="2" s="1"/>
  <c r="H43" i="2"/>
  <c r="J43" i="2" s="1"/>
  <c r="I43" i="2" s="1"/>
  <c r="H44" i="2"/>
  <c r="J44" i="2" s="1"/>
  <c r="I44" i="2" s="1"/>
  <c r="H45" i="2"/>
  <c r="J45" i="2" s="1"/>
  <c r="I45" i="2" s="1"/>
  <c r="H46" i="2"/>
  <c r="J46" i="2" s="1"/>
  <c r="I46" i="2" s="1"/>
  <c r="H47" i="2"/>
  <c r="J47" i="2" s="1"/>
  <c r="I47" i="2" s="1"/>
  <c r="F47" i="2"/>
  <c r="G47" i="2"/>
  <c r="F46" i="2"/>
  <c r="G46" i="2"/>
  <c r="F45" i="2"/>
  <c r="G45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G22" i="2"/>
  <c r="F22" i="2"/>
  <c r="K21" i="2"/>
  <c r="K20" i="2"/>
  <c r="K19" i="2"/>
  <c r="K18" i="2"/>
  <c r="H21" i="2"/>
  <c r="J21" i="2" s="1"/>
  <c r="I21" i="2" s="1"/>
  <c r="H20" i="2"/>
  <c r="J20" i="2"/>
  <c r="I20" i="2" s="1"/>
  <c r="H19" i="2"/>
  <c r="J19" i="2" s="1"/>
  <c r="I19" i="2" s="1"/>
  <c r="H18" i="2"/>
  <c r="J18" i="2"/>
  <c r="I18" i="2" s="1"/>
  <c r="H17" i="2"/>
  <c r="J17" i="2" s="1"/>
  <c r="I17" i="2" s="1"/>
  <c r="H16" i="2"/>
  <c r="J16" i="2"/>
  <c r="I16" i="2" s="1"/>
  <c r="H15" i="2"/>
  <c r="J15" i="2" s="1"/>
  <c r="I15" i="2" s="1"/>
  <c r="H14" i="2"/>
  <c r="J14" i="2"/>
  <c r="I14" i="2" s="1"/>
  <c r="H13" i="2"/>
  <c r="J13" i="2" s="1"/>
  <c r="I13" i="2" s="1"/>
  <c r="H12" i="2"/>
  <c r="J12" i="2"/>
  <c r="I12" i="2" s="1"/>
  <c r="H11" i="2"/>
  <c r="J11" i="2" s="1"/>
  <c r="I11" i="2" s="1"/>
  <c r="H10" i="2"/>
  <c r="J10" i="2"/>
  <c r="I10" i="2" s="1"/>
  <c r="H9" i="2"/>
  <c r="J9" i="2" s="1"/>
  <c r="I9" i="2" s="1"/>
  <c r="H8" i="2"/>
  <c r="J8" i="2"/>
  <c r="I8" i="2" s="1"/>
  <c r="H7" i="2"/>
  <c r="J7" i="2" s="1"/>
  <c r="I7" i="2" s="1"/>
  <c r="H6" i="2"/>
  <c r="J6" i="2"/>
  <c r="I6" i="2" s="1"/>
  <c r="H5" i="2"/>
  <c r="J5" i="2" s="1"/>
  <c r="I5" i="2" s="1"/>
  <c r="H4" i="2"/>
  <c r="J4" i="2"/>
  <c r="I4" i="2" s="1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4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G5" i="2"/>
  <c r="F5" i="2"/>
  <c r="G4" i="2"/>
  <c r="F4" i="2"/>
  <c r="F40" i="1"/>
  <c r="G40" i="1"/>
  <c r="F39" i="1"/>
  <c r="G39" i="1"/>
  <c r="F38" i="1"/>
  <c r="G38" i="1"/>
  <c r="F37" i="1"/>
  <c r="G37" i="1"/>
  <c r="F36" i="1"/>
  <c r="G36" i="1"/>
  <c r="F35" i="1"/>
  <c r="G35" i="1"/>
  <c r="F16" i="1"/>
  <c r="G16" i="1"/>
  <c r="D16" i="1"/>
  <c r="F15" i="1"/>
  <c r="G15" i="1"/>
  <c r="D15" i="1"/>
  <c r="D40" i="1"/>
  <c r="D39" i="1"/>
  <c r="D38" i="1"/>
  <c r="D37" i="1"/>
  <c r="D36" i="1"/>
  <c r="D35" i="1"/>
  <c r="G34" i="1"/>
  <c r="F34" i="1"/>
  <c r="D34" i="1"/>
  <c r="G33" i="1"/>
  <c r="F33" i="1"/>
  <c r="D33" i="1"/>
  <c r="G32" i="1"/>
  <c r="F32" i="1"/>
  <c r="D32" i="1"/>
  <c r="G31" i="1"/>
  <c r="F31" i="1"/>
  <c r="D31" i="1"/>
  <c r="G30" i="1"/>
  <c r="F30" i="1"/>
  <c r="D30" i="1"/>
  <c r="G29" i="1"/>
  <c r="F29" i="1"/>
  <c r="D29" i="1"/>
  <c r="G28" i="1"/>
  <c r="F28" i="1"/>
  <c r="D28" i="1"/>
  <c r="G27" i="1"/>
  <c r="F27" i="1"/>
  <c r="D27" i="1"/>
  <c r="G26" i="1"/>
  <c r="F26" i="1"/>
  <c r="D26" i="1"/>
  <c r="G25" i="1"/>
  <c r="F25" i="1"/>
  <c r="D25" i="1"/>
  <c r="G24" i="1"/>
  <c r="F24" i="1"/>
  <c r="D24" i="1"/>
  <c r="G23" i="1"/>
  <c r="F23" i="1"/>
  <c r="D23" i="1"/>
  <c r="G20" i="1"/>
  <c r="G19" i="1"/>
  <c r="G18" i="1"/>
  <c r="F20" i="1"/>
  <c r="F19" i="1"/>
  <c r="F18" i="1"/>
  <c r="F17" i="1"/>
  <c r="G17" i="1"/>
  <c r="D20" i="1"/>
  <c r="D18" i="1"/>
  <c r="D17" i="1"/>
  <c r="G14" i="1"/>
  <c r="G13" i="1"/>
  <c r="G12" i="1"/>
  <c r="G11" i="1"/>
  <c r="G10" i="1"/>
  <c r="G9" i="1"/>
  <c r="G8" i="1"/>
  <c r="G7" i="1"/>
  <c r="G6" i="1"/>
  <c r="G5" i="1"/>
  <c r="G4" i="1"/>
  <c r="G3" i="1"/>
  <c r="F14" i="1"/>
  <c r="F13" i="1"/>
  <c r="F12" i="1"/>
  <c r="F11" i="1"/>
  <c r="F10" i="1"/>
  <c r="F9" i="1"/>
  <c r="F8" i="1"/>
  <c r="F7" i="1"/>
  <c r="F6" i="1"/>
  <c r="F5" i="1"/>
  <c r="F4" i="1"/>
  <c r="F3" i="1"/>
  <c r="D19" i="1"/>
  <c r="D14" i="1"/>
  <c r="D13" i="1"/>
  <c r="D12" i="1"/>
  <c r="D11" i="1"/>
  <c r="D10" i="1"/>
  <c r="D9" i="1"/>
  <c r="D8" i="1"/>
  <c r="D7" i="1"/>
  <c r="D6" i="1"/>
  <c r="D5" i="1"/>
  <c r="D4" i="1"/>
  <c r="D3" i="1"/>
  <c r="Y6" i="3"/>
  <c r="AA6" i="3" s="1"/>
  <c r="Z6" i="3" s="1"/>
  <c r="Q11" i="3"/>
  <c r="P11" i="3" s="1"/>
  <c r="Q9" i="3"/>
  <c r="P9" i="3" s="1"/>
  <c r="Y7" i="3"/>
  <c r="AA7" i="3"/>
  <c r="Z7" i="3" s="1"/>
  <c r="Q17" i="3"/>
  <c r="P17" i="3" s="1"/>
  <c r="Y12" i="3"/>
  <c r="AA12" i="3"/>
  <c r="Z12" i="3"/>
  <c r="X16" i="3"/>
  <c r="W16" i="3" s="1"/>
  <c r="Q16" i="3"/>
  <c r="P16" i="3" s="1"/>
  <c r="Y11" i="3"/>
  <c r="AA11" i="3"/>
  <c r="Z11" i="3" s="1"/>
  <c r="X12" i="3"/>
  <c r="W12" i="3" s="1"/>
  <c r="Y17" i="3"/>
  <c r="AA17" i="3"/>
  <c r="Z17" i="3" s="1"/>
  <c r="X17" i="3"/>
  <c r="W17" i="3" s="1"/>
  <c r="Y19" i="3"/>
  <c r="AA19" i="3" s="1"/>
  <c r="Z19" i="3" s="1"/>
  <c r="Y16" i="3"/>
  <c r="AA16" i="3" s="1"/>
  <c r="Z16" i="3" s="1"/>
  <c r="Y10" i="3"/>
  <c r="AA10" i="3" s="1"/>
  <c r="Z10" i="3" s="1"/>
  <c r="X13" i="3"/>
  <c r="W13" i="3" s="1"/>
  <c r="Y13" i="3"/>
  <c r="AA13" i="3"/>
  <c r="Z13" i="3"/>
  <c r="X15" i="3"/>
  <c r="W15" i="3"/>
  <c r="Y15" i="3"/>
  <c r="AA15" i="3" s="1"/>
  <c r="Z15" i="3" s="1"/>
  <c r="Y5" i="3"/>
  <c r="AA5" i="3" s="1"/>
  <c r="Z5" i="3" s="1"/>
  <c r="X8" i="3"/>
  <c r="W8" i="3"/>
  <c r="Y8" i="3"/>
  <c r="AA8" i="3"/>
  <c r="Z8" i="3" s="1"/>
  <c r="X14" i="3"/>
  <c r="W14" i="3" s="1"/>
  <c r="Y14" i="3"/>
  <c r="AA14" i="3"/>
  <c r="Z14" i="3"/>
  <c r="X16" i="2"/>
  <c r="W16" i="2" s="1"/>
  <c r="Y24" i="2"/>
  <c r="AA24" i="2" s="1"/>
  <c r="Z24" i="2" s="1"/>
  <c r="W24" i="2"/>
  <c r="Y28" i="2"/>
  <c r="AA28" i="2" s="1"/>
  <c r="Z28" i="2" s="1"/>
  <c r="X28" i="2"/>
  <c r="W28" i="2" s="1"/>
  <c r="Y36" i="2"/>
  <c r="AA36" i="2"/>
  <c r="Z36" i="2"/>
  <c r="X36" i="2"/>
  <c r="W36" i="2" s="1"/>
  <c r="V4" i="2"/>
  <c r="Y4" i="2" s="1"/>
  <c r="V12" i="2"/>
  <c r="Y12" i="2" s="1"/>
  <c r="AA12" i="2" s="1"/>
  <c r="Z12" i="2" s="1"/>
  <c r="Q44" i="2"/>
  <c r="P44" i="2"/>
  <c r="Y27" i="2"/>
  <c r="AA27" i="2" s="1"/>
  <c r="Z27" i="2" s="1"/>
  <c r="X27" i="2"/>
  <c r="W27" i="2" s="1"/>
  <c r="Y39" i="2"/>
  <c r="AA39" i="2" s="1"/>
  <c r="Z39" i="2" s="1"/>
  <c r="X39" i="2"/>
  <c r="W39" i="2" s="1"/>
  <c r="AA4" i="2"/>
  <c r="Z4" i="2" s="1"/>
  <c r="V33" i="2"/>
  <c r="Y33" i="2" s="1"/>
  <c r="AA33" i="2" s="1"/>
  <c r="Z33" i="2" s="1"/>
  <c r="N33" i="2"/>
  <c r="M33" i="2" s="1"/>
  <c r="V40" i="2"/>
  <c r="N40" i="2"/>
  <c r="M40" i="2"/>
  <c r="N30" i="2"/>
  <c r="M30" i="2"/>
  <c r="V43" i="2"/>
  <c r="Y43" i="2" s="1"/>
  <c r="AA43" i="2" s="1"/>
  <c r="Z43" i="2" s="1"/>
  <c r="Y46" i="2"/>
  <c r="AA46" i="2"/>
  <c r="Z46" i="2" s="1"/>
  <c r="X46" i="2"/>
  <c r="W46" i="2" s="1"/>
  <c r="N24" i="2"/>
  <c r="M24" i="2"/>
  <c r="Y41" i="2"/>
  <c r="AA41" i="2" s="1"/>
  <c r="Z41" i="2" s="1"/>
  <c r="V21" i="2"/>
  <c r="X21" i="2" s="1"/>
  <c r="W21" i="2" s="1"/>
  <c r="Q21" i="2"/>
  <c r="P21" i="2" s="1"/>
  <c r="V47" i="2"/>
  <c r="Y47" i="2" s="1"/>
  <c r="AA47" i="2" s="1"/>
  <c r="Z47" i="2" s="1"/>
  <c r="Q47" i="2"/>
  <c r="P47" i="2" s="1"/>
  <c r="N27" i="2"/>
  <c r="M27" i="2" s="1"/>
  <c r="V22" i="2"/>
  <c r="Y22" i="2" s="1"/>
  <c r="AA22" i="2" s="1"/>
  <c r="Z22" i="2" s="1"/>
  <c r="X40" i="2"/>
  <c r="W40" i="2" s="1"/>
  <c r="Y40" i="2"/>
  <c r="AA40" i="2"/>
  <c r="Z40" i="2"/>
  <c r="Y21" i="2"/>
  <c r="AA21" i="2" s="1"/>
  <c r="Z21" i="2" s="1"/>
  <c r="N41" i="3"/>
  <c r="M41" i="3"/>
  <c r="N38" i="3"/>
  <c r="M38" i="3" s="1"/>
  <c r="X38" i="3"/>
  <c r="W38" i="3"/>
  <c r="N35" i="3"/>
  <c r="M35" i="3" s="1"/>
  <c r="X35" i="3"/>
  <c r="W35" i="3" s="1"/>
  <c r="N31" i="3"/>
  <c r="M31" i="3" s="1"/>
  <c r="X31" i="3"/>
  <c r="W31" i="3"/>
  <c r="X27" i="3"/>
  <c r="W27" i="3"/>
  <c r="N23" i="3"/>
  <c r="M23" i="3"/>
  <c r="X23" i="3"/>
  <c r="W23" i="3" s="1"/>
  <c r="N34" i="3"/>
  <c r="M34" i="3"/>
  <c r="X34" i="3"/>
  <c r="W34" i="3" s="1"/>
  <c r="N26" i="3"/>
  <c r="M26" i="3"/>
  <c r="X26" i="3"/>
  <c r="W26" i="3" s="1"/>
  <c r="X6" i="3"/>
  <c r="W6" i="3"/>
  <c r="Q10" i="3"/>
  <c r="P10" i="3" s="1"/>
  <c r="V25" i="2"/>
  <c r="Y25" i="2" s="1"/>
  <c r="AA25" i="2" s="1"/>
  <c r="Z25" i="2" s="1"/>
  <c r="N25" i="2"/>
  <c r="M25" i="2" s="1"/>
  <c r="V9" i="2"/>
  <c r="Y9" i="2" s="1"/>
  <c r="AA9" i="2" s="1"/>
  <c r="Z9" i="2" s="1"/>
  <c r="Q9" i="2"/>
  <c r="P9" i="2"/>
  <c r="X47" i="2"/>
  <c r="W47" i="2" s="1"/>
  <c r="X14" i="2"/>
  <c r="W14" i="2"/>
  <c r="Y32" i="2"/>
  <c r="AA32" i="2" s="1"/>
  <c r="Z32" i="2" s="1"/>
  <c r="N23" i="2"/>
  <c r="M23" i="2" s="1"/>
  <c r="Q6" i="2"/>
  <c r="P6" i="2"/>
  <c r="X11" i="2"/>
  <c r="W11" i="2"/>
  <c r="N35" i="2"/>
  <c r="M35" i="2" s="1"/>
  <c r="V35" i="2"/>
  <c r="X35" i="2" s="1"/>
  <c r="W35" i="2" s="1"/>
  <c r="Q14" i="2"/>
  <c r="P14" i="2" s="1"/>
  <c r="Q7" i="3"/>
  <c r="P7" i="3" s="1"/>
  <c r="X7" i="3"/>
  <c r="W7" i="3" s="1"/>
  <c r="X9" i="2"/>
  <c r="W9" i="2" s="1"/>
  <c r="X25" i="2"/>
  <c r="W25" i="2" s="1"/>
  <c r="X23" i="2" l="1"/>
  <c r="W23" i="2" s="1"/>
  <c r="Y23" i="2"/>
  <c r="AA23" i="2" s="1"/>
  <c r="Z23" i="2" s="1"/>
  <c r="AL31" i="3"/>
  <c r="AN31" i="3" s="1"/>
  <c r="AM31" i="3" s="1"/>
  <c r="AK31" i="3"/>
  <c r="AJ31" i="3" s="1"/>
  <c r="X30" i="3"/>
  <c r="W30" i="3" s="1"/>
  <c r="V38" i="2"/>
  <c r="Y38" i="2" s="1"/>
  <c r="AA38" i="2" s="1"/>
  <c r="Z38" i="2" s="1"/>
  <c r="X22" i="2"/>
  <c r="W22" i="2" s="1"/>
  <c r="X46" i="3"/>
  <c r="W46" i="3" s="1"/>
  <c r="Q8" i="2"/>
  <c r="P8" i="2" s="1"/>
  <c r="V13" i="2"/>
  <c r="X13" i="2" s="1"/>
  <c r="W13" i="2" s="1"/>
  <c r="X17" i="2"/>
  <c r="W17" i="2" s="1"/>
  <c r="X33" i="2"/>
  <c r="W33" i="2" s="1"/>
  <c r="X19" i="2"/>
  <c r="W19" i="2" s="1"/>
  <c r="X12" i="2"/>
  <c r="W12" i="2" s="1"/>
  <c r="V15" i="2"/>
  <c r="X15" i="2" s="1"/>
  <c r="W15" i="2" s="1"/>
  <c r="X19" i="3"/>
  <c r="W19" i="3" s="1"/>
  <c r="Q19" i="3"/>
  <c r="P19" i="3" s="1"/>
  <c r="AH8" i="3"/>
  <c r="AG8" i="3" s="1"/>
  <c r="AI8" i="3"/>
  <c r="AH19" i="3"/>
  <c r="AG19" i="3" s="1"/>
  <c r="AH31" i="3"/>
  <c r="AG31" i="3" s="1"/>
  <c r="AI24" i="3"/>
  <c r="AH24" i="3"/>
  <c r="AG24" i="3" s="1"/>
  <c r="AK5" i="3"/>
  <c r="AJ5" i="3" s="1"/>
  <c r="X32" i="3"/>
  <c r="W32" i="3" s="1"/>
  <c r="N32" i="3"/>
  <c r="M32" i="3" s="1"/>
  <c r="AI6" i="3"/>
  <c r="AK22" i="3"/>
  <c r="AJ22" i="3" s="1"/>
  <c r="AL22" i="3"/>
  <c r="AN22" i="3" s="1"/>
  <c r="AM22" i="3" s="1"/>
  <c r="Y35" i="2"/>
  <c r="AA35" i="2" s="1"/>
  <c r="Z35" i="2" s="1"/>
  <c r="Y8" i="2"/>
  <c r="AA8" i="2" s="1"/>
  <c r="Z8" i="2" s="1"/>
  <c r="N31" i="2"/>
  <c r="M31" i="2" s="1"/>
  <c r="V29" i="2"/>
  <c r="N29" i="2"/>
  <c r="M29" i="2" s="1"/>
  <c r="AK4" i="3"/>
  <c r="AJ4" i="3" s="1"/>
  <c r="AL4" i="3"/>
  <c r="AN4" i="3" s="1"/>
  <c r="AM4" i="3" s="1"/>
  <c r="X37" i="3"/>
  <c r="W37" i="3" s="1"/>
  <c r="N37" i="3"/>
  <c r="M37" i="3" s="1"/>
  <c r="AH36" i="3"/>
  <c r="AG36" i="3" s="1"/>
  <c r="AI36" i="3"/>
  <c r="AK14" i="3"/>
  <c r="AJ14" i="3" s="1"/>
  <c r="AL14" i="3"/>
  <c r="AN14" i="3" s="1"/>
  <c r="AM14" i="3" s="1"/>
  <c r="AL23" i="3"/>
  <c r="AN23" i="3" s="1"/>
  <c r="AM23" i="3" s="1"/>
  <c r="AK23" i="3"/>
  <c r="AJ23" i="3" s="1"/>
  <c r="AK28" i="3"/>
  <c r="AJ28" i="3" s="1"/>
  <c r="AL28" i="3"/>
  <c r="AN28" i="3" s="1"/>
  <c r="AM28" i="3" s="1"/>
  <c r="X4" i="2"/>
  <c r="W4" i="2" s="1"/>
  <c r="N42" i="3"/>
  <c r="M42" i="3" s="1"/>
  <c r="N40" i="3"/>
  <c r="M40" i="3" s="1"/>
  <c r="AH27" i="3"/>
  <c r="AG27" i="3" s="1"/>
  <c r="AI17" i="3"/>
  <c r="AL29" i="3"/>
  <c r="AN29" i="3" s="1"/>
  <c r="AM29" i="3" s="1"/>
  <c r="AK29" i="3"/>
  <c r="AJ29" i="3" s="1"/>
  <c r="AI34" i="3"/>
  <c r="Q17" i="2"/>
  <c r="P17" i="2" s="1"/>
  <c r="Q20" i="2"/>
  <c r="P20" i="2" s="1"/>
  <c r="V20" i="2"/>
  <c r="AH12" i="3"/>
  <c r="AG12" i="3" s="1"/>
  <c r="AI12" i="3"/>
  <c r="AL19" i="3"/>
  <c r="AN19" i="3" s="1"/>
  <c r="AM19" i="3" s="1"/>
  <c r="AK19" i="3"/>
  <c r="AJ19" i="3" s="1"/>
  <c r="AH39" i="3"/>
  <c r="AG39" i="3" s="1"/>
  <c r="AI39" i="3"/>
  <c r="AL35" i="3"/>
  <c r="AN35" i="3" s="1"/>
  <c r="AM35" i="3" s="1"/>
  <c r="AK35" i="3"/>
  <c r="AJ35" i="3" s="1"/>
  <c r="AK40" i="3"/>
  <c r="AJ40" i="3" s="1"/>
  <c r="AL40" i="3"/>
  <c r="AN40" i="3" s="1"/>
  <c r="AM40" i="3" s="1"/>
  <c r="AI46" i="3"/>
  <c r="AH15" i="3"/>
  <c r="AG15" i="3" s="1"/>
  <c r="AI15" i="3"/>
  <c r="AK42" i="3"/>
  <c r="AJ42" i="3" s="1"/>
  <c r="AL42" i="3"/>
  <c r="AN42" i="3" s="1"/>
  <c r="AM42" i="3" s="1"/>
  <c r="AK32" i="3"/>
  <c r="AJ32" i="3" s="1"/>
  <c r="AL32" i="3"/>
  <c r="AN32" i="3" s="1"/>
  <c r="AM32" i="3" s="1"/>
  <c r="AI30" i="3"/>
  <c r="AH30" i="3"/>
  <c r="AG30" i="3" s="1"/>
  <c r="AI10" i="3"/>
  <c r="AK18" i="3"/>
  <c r="AJ18" i="3" s="1"/>
  <c r="AL18" i="3"/>
  <c r="AN18" i="3" s="1"/>
  <c r="AM18" i="3" s="1"/>
  <c r="AL41" i="3"/>
  <c r="AN41" i="3" s="1"/>
  <c r="AM41" i="3" s="1"/>
  <c r="AK41" i="3"/>
  <c r="AJ41" i="3" s="1"/>
  <c r="AI47" i="3"/>
  <c r="V10" i="2"/>
  <c r="X24" i="3"/>
  <c r="W24" i="3" s="1"/>
  <c r="AI16" i="3"/>
  <c r="AI20" i="3"/>
  <c r="AI11" i="3"/>
  <c r="AK26" i="3"/>
  <c r="AJ26" i="3" s="1"/>
  <c r="AL26" i="3"/>
  <c r="AN26" i="3" s="1"/>
  <c r="AM26" i="3" s="1"/>
  <c r="AK38" i="3"/>
  <c r="AJ38" i="3" s="1"/>
  <c r="AL38" i="3"/>
  <c r="AN38" i="3" s="1"/>
  <c r="AM38" i="3" s="1"/>
  <c r="AI44" i="3"/>
  <c r="AK7" i="3"/>
  <c r="AJ7" i="3" s="1"/>
  <c r="AI45" i="3"/>
  <c r="Y26" i="2"/>
  <c r="AA26" i="2" s="1"/>
  <c r="Z26" i="2" s="1"/>
  <c r="X26" i="2"/>
  <c r="W26" i="2" s="1"/>
  <c r="X7" i="2"/>
  <c r="W7" i="2" s="1"/>
  <c r="Y7" i="2"/>
  <c r="AA7" i="2" s="1"/>
  <c r="Z7" i="2" s="1"/>
  <c r="Y31" i="2"/>
  <c r="AA31" i="2" s="1"/>
  <c r="Z31" i="2" s="1"/>
  <c r="X31" i="2"/>
  <c r="W31" i="2" s="1"/>
  <c r="X6" i="2"/>
  <c r="W6" i="2" s="1"/>
  <c r="X38" i="2"/>
  <c r="W38" i="2" s="1"/>
  <c r="Q7" i="2"/>
  <c r="P7" i="2" s="1"/>
  <c r="Y37" i="2"/>
  <c r="AA37" i="2" s="1"/>
  <c r="Z37" i="2" s="1"/>
  <c r="V42" i="2"/>
  <c r="Y13" i="2"/>
  <c r="AA13" i="2" s="1"/>
  <c r="Z13" i="2" s="1"/>
  <c r="Y15" i="2"/>
  <c r="AA15" i="2" s="1"/>
  <c r="Z15" i="2" s="1"/>
  <c r="X43" i="2"/>
  <c r="W43" i="2" s="1"/>
  <c r="Y30" i="2"/>
  <c r="AA30" i="2" s="1"/>
  <c r="Z30" i="2" s="1"/>
  <c r="X44" i="2"/>
  <c r="W44" i="2" s="1"/>
  <c r="Y18" i="2"/>
  <c r="AA18" i="2" s="1"/>
  <c r="Z18" i="2" s="1"/>
  <c r="N26" i="2"/>
  <c r="M26" i="2" s="1"/>
  <c r="V34" i="2"/>
  <c r="Y5" i="2"/>
  <c r="AA5" i="2" s="1"/>
  <c r="Z5" i="2" s="1"/>
  <c r="Q16" i="2"/>
  <c r="P16" i="2" s="1"/>
  <c r="X5" i="3"/>
  <c r="W5" i="3" s="1"/>
  <c r="N43" i="3"/>
  <c r="M43" i="3" s="1"/>
  <c r="X43" i="3"/>
  <c r="W43" i="3" s="1"/>
  <c r="X33" i="3"/>
  <c r="W33" i="3" s="1"/>
  <c r="X36" i="3"/>
  <c r="W36" i="3" s="1"/>
  <c r="Y10" i="2" l="1"/>
  <c r="AA10" i="2" s="1"/>
  <c r="Z10" i="2" s="1"/>
  <c r="X10" i="2"/>
  <c r="W10" i="2" s="1"/>
  <c r="AK12" i="3"/>
  <c r="AJ12" i="3" s="1"/>
  <c r="AL12" i="3"/>
  <c r="AN12" i="3" s="1"/>
  <c r="AM12" i="3" s="1"/>
  <c r="AK44" i="3"/>
  <c r="AJ44" i="3" s="1"/>
  <c r="AL44" i="3"/>
  <c r="AN44" i="3" s="1"/>
  <c r="AM44" i="3" s="1"/>
  <c r="AK46" i="3"/>
  <c r="AJ46" i="3" s="1"/>
  <c r="AL46" i="3"/>
  <c r="AN46" i="3" s="1"/>
  <c r="AM46" i="3" s="1"/>
  <c r="AK34" i="3"/>
  <c r="AJ34" i="3" s="1"/>
  <c r="AL34" i="3"/>
  <c r="AN34" i="3" s="1"/>
  <c r="AM34" i="3" s="1"/>
  <c r="AK10" i="3"/>
  <c r="AJ10" i="3" s="1"/>
  <c r="AL10" i="3"/>
  <c r="AN10" i="3" s="1"/>
  <c r="AM10" i="3" s="1"/>
  <c r="AL45" i="3"/>
  <c r="AN45" i="3" s="1"/>
  <c r="AM45" i="3" s="1"/>
  <c r="AK45" i="3"/>
  <c r="AJ45" i="3" s="1"/>
  <c r="AK36" i="3"/>
  <c r="AJ36" i="3" s="1"/>
  <c r="AL36" i="3"/>
  <c r="AN36" i="3" s="1"/>
  <c r="AM36" i="3" s="1"/>
  <c r="AK24" i="3"/>
  <c r="AJ24" i="3" s="1"/>
  <c r="AL24" i="3"/>
  <c r="AN24" i="3" s="1"/>
  <c r="AM24" i="3" s="1"/>
  <c r="AL11" i="3"/>
  <c r="AN11" i="3" s="1"/>
  <c r="AM11" i="3" s="1"/>
  <c r="AK11" i="3"/>
  <c r="AJ11" i="3" s="1"/>
  <c r="AK30" i="3"/>
  <c r="AJ30" i="3" s="1"/>
  <c r="AL30" i="3"/>
  <c r="AN30" i="3" s="1"/>
  <c r="AM30" i="3" s="1"/>
  <c r="AL39" i="3"/>
  <c r="AN39" i="3" s="1"/>
  <c r="AM39" i="3" s="1"/>
  <c r="AK39" i="3"/>
  <c r="AJ39" i="3" s="1"/>
  <c r="Y20" i="2"/>
  <c r="AA20" i="2" s="1"/>
  <c r="Z20" i="2" s="1"/>
  <c r="X20" i="2"/>
  <c r="W20" i="2" s="1"/>
  <c r="AL17" i="3"/>
  <c r="AN17" i="3" s="1"/>
  <c r="AM17" i="3" s="1"/>
  <c r="AK17" i="3"/>
  <c r="AJ17" i="3" s="1"/>
  <c r="X29" i="2"/>
  <c r="W29" i="2" s="1"/>
  <c r="Y29" i="2"/>
  <c r="AA29" i="2" s="1"/>
  <c r="Z29" i="2" s="1"/>
  <c r="AK6" i="3"/>
  <c r="AJ6" i="3" s="1"/>
  <c r="AL6" i="3"/>
  <c r="AN6" i="3" s="1"/>
  <c r="AM6" i="3" s="1"/>
  <c r="AL47" i="3"/>
  <c r="AN47" i="3" s="1"/>
  <c r="AM47" i="3" s="1"/>
  <c r="AK47" i="3"/>
  <c r="AJ47" i="3" s="1"/>
  <c r="AL15" i="3"/>
  <c r="AN15" i="3" s="1"/>
  <c r="AM15" i="3" s="1"/>
  <c r="AK15" i="3"/>
  <c r="AJ15" i="3" s="1"/>
  <c r="AK20" i="3"/>
  <c r="AJ20" i="3" s="1"/>
  <c r="AL21" i="3"/>
  <c r="AN21" i="3" s="1"/>
  <c r="AL20" i="3"/>
  <c r="AN20" i="3" s="1"/>
  <c r="AM20" i="3" s="1"/>
  <c r="AK16" i="3"/>
  <c r="AJ16" i="3" s="1"/>
  <c r="AL16" i="3"/>
  <c r="AN16" i="3" s="1"/>
  <c r="AM16" i="3" s="1"/>
  <c r="AK8" i="3"/>
  <c r="AJ8" i="3" s="1"/>
  <c r="AL8" i="3"/>
  <c r="AN8" i="3" s="1"/>
  <c r="AM8" i="3" s="1"/>
  <c r="X42" i="2"/>
  <c r="W42" i="2" s="1"/>
  <c r="Y42" i="2"/>
  <c r="AA42" i="2" s="1"/>
  <c r="Z42" i="2" s="1"/>
  <c r="X34" i="2"/>
  <c r="W34" i="2" s="1"/>
  <c r="Y34" i="2"/>
  <c r="AA34" i="2" s="1"/>
  <c r="Z34" i="2" s="1"/>
</calcChain>
</file>

<file path=xl/sharedStrings.xml><?xml version="1.0" encoding="utf-8"?>
<sst xmlns="http://schemas.openxmlformats.org/spreadsheetml/2006/main" count="324" uniqueCount="77">
  <si>
    <t>Adjusted Income</t>
  </si>
  <si>
    <t>FY 2009</t>
  </si>
  <si>
    <t>FY 2010</t>
  </si>
  <si>
    <t>Increase</t>
  </si>
  <si>
    <t>FY 2011</t>
  </si>
  <si>
    <t xml:space="preserve"> % Increase</t>
  </si>
  <si>
    <t>$ Increase</t>
  </si>
  <si>
    <t>Income to $24,000</t>
  </si>
  <si>
    <t>$24,001 - $27,000</t>
  </si>
  <si>
    <t>$27,001 - $30,000</t>
  </si>
  <si>
    <t>$30,001 - $33,000</t>
  </si>
  <si>
    <t>$33,001 - $37,000</t>
  </si>
  <si>
    <t>$37,001 - $41,000</t>
  </si>
  <si>
    <t>$41,001 - $46,000</t>
  </si>
  <si>
    <t>$46,001 - $51,000</t>
  </si>
  <si>
    <t>$51,001 - $57,000</t>
  </si>
  <si>
    <t>$57,001 - $62,000</t>
  </si>
  <si>
    <t>$62,001 - $67,000</t>
  </si>
  <si>
    <t>$67,001 - $72,000</t>
  </si>
  <si>
    <t>$72,001 - $78,000</t>
  </si>
  <si>
    <t>$78,001 - $78,720</t>
  </si>
  <si>
    <t>$78,721 - $84,000</t>
  </si>
  <si>
    <t>$84,001 - $90,000</t>
  </si>
  <si>
    <t>$90,001 - $96,000</t>
  </si>
  <si>
    <t xml:space="preserve">$96,001 and up </t>
  </si>
  <si>
    <t>$72,001 - $78,720</t>
  </si>
  <si>
    <t>$78,721 - $82,160</t>
  </si>
  <si>
    <t>$82,161 - $84,000</t>
  </si>
  <si>
    <t>Montessori Fees</t>
  </si>
  <si>
    <t>F Y 2012 Fees Rates - Montesorri</t>
  </si>
  <si>
    <t>F Y 2013 Fees Rates - Montesorri</t>
  </si>
  <si>
    <t>F Y 2014 Fees Rates - Proposed</t>
  </si>
  <si>
    <t>FY2011</t>
  </si>
  <si>
    <t>FY 2012</t>
  </si>
  <si>
    <t>FY 2013</t>
  </si>
  <si>
    <t>4% Increase</t>
  </si>
  <si>
    <t>2% Increase</t>
  </si>
  <si>
    <t>% Increase</t>
  </si>
  <si>
    <t>1% Increase</t>
  </si>
  <si>
    <t>3% Increase</t>
  </si>
  <si>
    <t>5% Increase</t>
  </si>
  <si>
    <t>$72,001 - $77,000</t>
  </si>
  <si>
    <t>$77,001 - $82,800</t>
  </si>
  <si>
    <t>$77,001 - $82,000</t>
  </si>
  <si>
    <t>$82,801 - $84,000</t>
  </si>
  <si>
    <t>$82,001 - $84,880</t>
  </si>
  <si>
    <t xml:space="preserve"> </t>
  </si>
  <si>
    <t>$84,881 - $90,000</t>
  </si>
  <si>
    <t>$96,001 - $110,000</t>
  </si>
  <si>
    <t>NA</t>
  </si>
  <si>
    <t>$110,001 - $125,000</t>
  </si>
  <si>
    <t>Plus 0.5%</t>
  </si>
  <si>
    <t xml:space="preserve">Proposal #2 </t>
  </si>
  <si>
    <t>$125,001 - $150,000</t>
  </si>
  <si>
    <t>Plus 1.0%</t>
  </si>
  <si>
    <t>$150,001 - $175,000</t>
  </si>
  <si>
    <t>Plus 1.5%</t>
  </si>
  <si>
    <t>$175,000 - $200,000</t>
  </si>
  <si>
    <t>Plus 2.0%</t>
  </si>
  <si>
    <t>$200,000  and up</t>
  </si>
  <si>
    <t>Plus 2.5%</t>
  </si>
  <si>
    <r>
      <t xml:space="preserve">Note:  </t>
    </r>
    <r>
      <rPr>
        <strike/>
        <sz val="12"/>
        <rFont val="Arial"/>
        <family val="2"/>
      </rPr>
      <t>$82,800</t>
    </r>
    <r>
      <rPr>
        <sz val="12"/>
        <rFont val="Arial"/>
        <family val="2"/>
      </rPr>
      <t xml:space="preserve"> $84,880 represents 80% of the median income for a family of four in Arlington County.  Two-thirds of the slots in each Montessori class are reserved for children whose parents' income is at or less than 80% of the median family income. (will be updated for current median income for a family of four)</t>
    </r>
  </si>
  <si>
    <t>= New income range</t>
  </si>
  <si>
    <t>Total Fee estimate</t>
  </si>
  <si>
    <t xml:space="preserve">Montessori Tuition </t>
  </si>
  <si>
    <t>FY 18 Fees</t>
  </si>
  <si>
    <t>FY 19 Proposed Fees</t>
  </si>
  <si>
    <t>FY 19 Fees</t>
  </si>
  <si>
    <t>FY 20 Adopted Fees</t>
  </si>
  <si>
    <t>$82,001 - $90,000</t>
  </si>
  <si>
    <t>$200,001  and up</t>
  </si>
  <si>
    <t>Note:  $100,800 represents 80% of the median income for a family of four in Arlington County.  Two-thirds of the slots in each Montessori class are reserved for children whose parents' income is at or less than 80% of the median family income.</t>
  </si>
  <si>
    <t xml:space="preserve">F Y 2022 Rates </t>
  </si>
  <si>
    <t>FY 21 Adopted Fees</t>
  </si>
  <si>
    <t>$96,001 - $100,800</t>
  </si>
  <si>
    <t>$100,801 - $110,000</t>
  </si>
  <si>
    <t>FY 22 Adopted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</si>
</sst>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trike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0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165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0" xfId="0" applyBorder="1"/>
    <xf numFmtId="164" fontId="0" fillId="0" borderId="0" xfId="0" applyNumberFormat="1" applyBorder="1"/>
    <xf numFmtId="165" fontId="0" fillId="0" borderId="0" xfId="0" applyNumberFormat="1" applyBorder="1"/>
    <xf numFmtId="0" fontId="4" fillId="0" borderId="0" xfId="0" applyFont="1"/>
    <xf numFmtId="0" fontId="5" fillId="0" borderId="0" xfId="0" applyFont="1"/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3" xfId="0" applyFont="1" applyBorder="1"/>
    <xf numFmtId="165" fontId="5" fillId="0" borderId="0" xfId="2" applyNumberFormat="1" applyFont="1"/>
    <xf numFmtId="165" fontId="5" fillId="0" borderId="0" xfId="2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165" fontId="6" fillId="2" borderId="5" xfId="2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5" fontId="6" fillId="2" borderId="0" xfId="2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0" fontId="5" fillId="2" borderId="0" xfId="0" applyFont="1" applyFill="1"/>
    <xf numFmtId="164" fontId="5" fillId="0" borderId="0" xfId="0" applyNumberFormat="1" applyFont="1"/>
    <xf numFmtId="165" fontId="5" fillId="0" borderId="0" xfId="0" applyNumberFormat="1" applyFont="1"/>
    <xf numFmtId="166" fontId="5" fillId="2" borderId="8" xfId="1" applyNumberFormat="1" applyFont="1" applyFill="1" applyBorder="1"/>
    <xf numFmtId="165" fontId="5" fillId="2" borderId="0" xfId="2" applyNumberFormat="1" applyFont="1" applyFill="1" applyBorder="1"/>
    <xf numFmtId="166" fontId="5" fillId="2" borderId="7" xfId="1" applyNumberFormat="1" applyFont="1" applyFill="1" applyBorder="1"/>
    <xf numFmtId="166" fontId="5" fillId="3" borderId="0" xfId="1" applyNumberFormat="1" applyFont="1" applyFill="1" applyBorder="1"/>
    <xf numFmtId="166" fontId="5" fillId="2" borderId="0" xfId="1" applyNumberFormat="1" applyFont="1" applyFill="1"/>
    <xf numFmtId="165" fontId="5" fillId="2" borderId="0" xfId="2" applyNumberFormat="1" applyFont="1" applyFill="1"/>
    <xf numFmtId="166" fontId="4" fillId="2" borderId="8" xfId="1" applyNumberFormat="1" applyFont="1" applyFill="1" applyBorder="1"/>
    <xf numFmtId="165" fontId="4" fillId="2" borderId="0" xfId="2" applyNumberFormat="1" applyFont="1" applyFill="1" applyBorder="1"/>
    <xf numFmtId="166" fontId="4" fillId="2" borderId="7" xfId="1" applyNumberFormat="1" applyFont="1" applyFill="1" applyBorder="1"/>
    <xf numFmtId="166" fontId="4" fillId="2" borderId="0" xfId="1" applyNumberFormat="1" applyFont="1" applyFill="1" applyBorder="1"/>
    <xf numFmtId="0" fontId="5" fillId="2" borderId="0" xfId="0" applyFont="1" applyFill="1" applyBorder="1"/>
    <xf numFmtId="166" fontId="4" fillId="2" borderId="9" xfId="1" applyNumberFormat="1" applyFont="1" applyFill="1" applyBorder="1"/>
    <xf numFmtId="165" fontId="4" fillId="2" borderId="10" xfId="2" applyNumberFormat="1" applyFont="1" applyFill="1" applyBorder="1"/>
    <xf numFmtId="166" fontId="4" fillId="2" borderId="11" xfId="1" applyNumberFormat="1" applyFont="1" applyFill="1" applyBorder="1"/>
    <xf numFmtId="0" fontId="5" fillId="4" borderId="12" xfId="0" applyFont="1" applyFill="1" applyBorder="1"/>
    <xf numFmtId="0" fontId="5" fillId="0" borderId="1" xfId="0" applyFont="1" applyBorder="1"/>
    <xf numFmtId="0" fontId="5" fillId="2" borderId="1" xfId="0" applyFont="1" applyFill="1" applyBorder="1"/>
    <xf numFmtId="0" fontId="5" fillId="2" borderId="10" xfId="0" applyFont="1" applyFill="1" applyBorder="1"/>
    <xf numFmtId="164" fontId="5" fillId="0" borderId="1" xfId="0" applyNumberFormat="1" applyFont="1" applyBorder="1"/>
    <xf numFmtId="165" fontId="5" fillId="0" borderId="1" xfId="0" applyNumberFormat="1" applyFont="1" applyBorder="1"/>
    <xf numFmtId="10" fontId="5" fillId="4" borderId="13" xfId="0" applyNumberFormat="1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0" fontId="5" fillId="5" borderId="0" xfId="0" applyFont="1" applyFill="1"/>
    <xf numFmtId="164" fontId="5" fillId="5" borderId="0" xfId="0" applyNumberFormat="1" applyFont="1" applyFill="1"/>
    <xf numFmtId="165" fontId="5" fillId="5" borderId="0" xfId="0" applyNumberFormat="1" applyFont="1" applyFill="1"/>
    <xf numFmtId="166" fontId="5" fillId="5" borderId="8" xfId="1" applyNumberFormat="1" applyFont="1" applyFill="1" applyBorder="1"/>
    <xf numFmtId="165" fontId="5" fillId="5" borderId="0" xfId="2" applyNumberFormat="1" applyFont="1" applyFill="1" applyBorder="1"/>
    <xf numFmtId="166" fontId="5" fillId="5" borderId="7" xfId="1" applyNumberFormat="1" applyFont="1" applyFill="1" applyBorder="1"/>
    <xf numFmtId="166" fontId="5" fillId="5" borderId="0" xfId="1" applyNumberFormat="1" applyFont="1" applyFill="1" applyBorder="1"/>
    <xf numFmtId="166" fontId="5" fillId="5" borderId="0" xfId="1" applyNumberFormat="1" applyFont="1" applyFill="1"/>
    <xf numFmtId="165" fontId="5" fillId="5" borderId="0" xfId="2" applyNumberFormat="1" applyFont="1" applyFill="1"/>
    <xf numFmtId="166" fontId="4" fillId="5" borderId="8" xfId="1" applyNumberFormat="1" applyFont="1" applyFill="1" applyBorder="1"/>
    <xf numFmtId="165" fontId="4" fillId="5" borderId="0" xfId="2" applyNumberFormat="1" applyFont="1" applyFill="1" applyBorder="1"/>
    <xf numFmtId="166" fontId="4" fillId="5" borderId="7" xfId="1" applyNumberFormat="1" applyFont="1" applyFill="1" applyBorder="1"/>
    <xf numFmtId="166" fontId="4" fillId="5" borderId="0" xfId="1" applyNumberFormat="1" applyFont="1" applyFill="1" applyBorder="1"/>
    <xf numFmtId="0" fontId="5" fillId="4" borderId="13" xfId="0" applyFont="1" applyFill="1" applyBorder="1"/>
    <xf numFmtId="0" fontId="7" fillId="5" borderId="0" xfId="0" applyFont="1" applyFill="1" applyAlignment="1">
      <alignment horizontal="center"/>
    </xf>
    <xf numFmtId="0" fontId="5" fillId="5" borderId="1" xfId="0" applyFont="1" applyFill="1" applyBorder="1"/>
    <xf numFmtId="166" fontId="5" fillId="5" borderId="14" xfId="1" applyNumberFormat="1" applyFont="1" applyFill="1" applyBorder="1"/>
    <xf numFmtId="165" fontId="5" fillId="5" borderId="15" xfId="2" applyNumberFormat="1" applyFont="1" applyFill="1" applyBorder="1"/>
    <xf numFmtId="166" fontId="5" fillId="5" borderId="16" xfId="1" applyNumberFormat="1" applyFont="1" applyFill="1" applyBorder="1"/>
    <xf numFmtId="0" fontId="5" fillId="0" borderId="14" xfId="0" applyFont="1" applyBorder="1"/>
    <xf numFmtId="165" fontId="5" fillId="0" borderId="15" xfId="2" applyNumberFormat="1" applyFont="1" applyBorder="1"/>
    <xf numFmtId="0" fontId="5" fillId="0" borderId="16" xfId="0" applyFont="1" applyBorder="1"/>
    <xf numFmtId="0" fontId="5" fillId="0" borderId="0" xfId="0" applyFont="1" applyBorder="1"/>
    <xf numFmtId="0" fontId="5" fillId="0" borderId="0" xfId="0" quotePrefix="1" applyFont="1"/>
    <xf numFmtId="166" fontId="4" fillId="0" borderId="0" xfId="1" applyNumberFormat="1" applyFont="1"/>
    <xf numFmtId="0" fontId="5" fillId="0" borderId="17" xfId="0" applyFont="1" applyFill="1" applyBorder="1"/>
    <xf numFmtId="166" fontId="4" fillId="6" borderId="8" xfId="1" applyNumberFormat="1" applyFont="1" applyFill="1" applyBorder="1"/>
    <xf numFmtId="165" fontId="4" fillId="6" borderId="0" xfId="2" applyNumberFormat="1" applyFont="1" applyFill="1" applyBorder="1"/>
    <xf numFmtId="166" fontId="4" fillId="6" borderId="7" xfId="1" applyNumberFormat="1" applyFont="1" applyFill="1" applyBorder="1"/>
    <xf numFmtId="164" fontId="6" fillId="7" borderId="4" xfId="0" applyNumberFormat="1" applyFont="1" applyFill="1" applyBorder="1" applyAlignment="1">
      <alignment horizontal="center"/>
    </xf>
    <xf numFmtId="165" fontId="6" fillId="7" borderId="5" xfId="2" applyNumberFormat="1" applyFont="1" applyFill="1" applyBorder="1" applyAlignment="1">
      <alignment horizontal="center"/>
    </xf>
    <xf numFmtId="164" fontId="6" fillId="7" borderId="6" xfId="0" applyNumberFormat="1" applyFont="1" applyFill="1" applyBorder="1" applyAlignment="1">
      <alignment horizontal="center"/>
    </xf>
    <xf numFmtId="166" fontId="4" fillId="7" borderId="8" xfId="1" applyNumberFormat="1" applyFont="1" applyFill="1" applyBorder="1"/>
    <xf numFmtId="165" fontId="4" fillId="7" borderId="0" xfId="2" applyNumberFormat="1" applyFont="1" applyFill="1" applyBorder="1"/>
    <xf numFmtId="166" fontId="4" fillId="7" borderId="7" xfId="1" applyNumberFormat="1" applyFont="1" applyFill="1" applyBorder="1"/>
    <xf numFmtId="165" fontId="5" fillId="0" borderId="0" xfId="2" applyNumberFormat="1" applyFont="1" applyFill="1"/>
    <xf numFmtId="0" fontId="5" fillId="0" borderId="0" xfId="0" applyFont="1" applyFill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9" fillId="0" borderId="0" xfId="0" applyFont="1"/>
    <xf numFmtId="0" fontId="10" fillId="0" borderId="0" xfId="0" applyFont="1"/>
    <xf numFmtId="0" fontId="11" fillId="8" borderId="0" xfId="0" applyFont="1" applyFill="1" applyBorder="1" applyAlignment="1">
      <alignment horizontal="center"/>
    </xf>
    <xf numFmtId="0" fontId="10" fillId="8" borderId="0" xfId="0" applyFont="1" applyFill="1"/>
    <xf numFmtId="0" fontId="11" fillId="8" borderId="2" xfId="0" applyFont="1" applyFill="1" applyBorder="1" applyAlignment="1">
      <alignment horizontal="left"/>
    </xf>
    <xf numFmtId="0" fontId="11" fillId="8" borderId="0" xfId="0" applyFont="1" applyFill="1" applyBorder="1" applyAlignment="1">
      <alignment horizontal="left"/>
    </xf>
    <xf numFmtId="0" fontId="10" fillId="8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9" fillId="8" borderId="0" xfId="0" applyFont="1" applyFill="1" applyAlignment="1">
      <alignment horizontal="center"/>
    </xf>
    <xf numFmtId="0" fontId="10" fillId="8" borderId="3" xfId="0" applyFont="1" applyFill="1" applyBorder="1"/>
    <xf numFmtId="165" fontId="10" fillId="8" borderId="0" xfId="2" applyNumberFormat="1" applyFont="1" applyFill="1"/>
    <xf numFmtId="165" fontId="10" fillId="8" borderId="0" xfId="2" applyNumberFormat="1" applyFont="1" applyFill="1" applyAlignment="1">
      <alignment horizontal="center"/>
    </xf>
    <xf numFmtId="0" fontId="10" fillId="8" borderId="0" xfId="0" applyFont="1" applyFill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1" fillId="8" borderId="22" xfId="0" applyFont="1" applyFill="1" applyBorder="1" applyAlignment="1">
      <alignment horizontal="center" wrapText="1"/>
    </xf>
    <xf numFmtId="164" fontId="11" fillId="8" borderId="0" xfId="0" applyNumberFormat="1" applyFont="1" applyFill="1" applyAlignment="1">
      <alignment horizontal="center" wrapText="1"/>
    </xf>
    <xf numFmtId="164" fontId="11" fillId="8" borderId="4" xfId="0" applyNumberFormat="1" applyFont="1" applyFill="1" applyBorder="1" applyAlignment="1">
      <alignment horizontal="center" wrapText="1"/>
    </xf>
    <xf numFmtId="165" fontId="11" fillId="8" borderId="5" xfId="2" applyNumberFormat="1" applyFont="1" applyFill="1" applyBorder="1" applyAlignment="1">
      <alignment horizontal="center" wrapText="1"/>
    </xf>
    <xf numFmtId="164" fontId="11" fillId="8" borderId="6" xfId="0" applyNumberFormat="1" applyFont="1" applyFill="1" applyBorder="1" applyAlignment="1">
      <alignment horizontal="center" wrapText="1"/>
    </xf>
    <xf numFmtId="164" fontId="12" fillId="8" borderId="0" xfId="0" applyNumberFormat="1" applyFont="1" applyFill="1" applyBorder="1" applyAlignment="1">
      <alignment horizontal="center" wrapText="1"/>
    </xf>
    <xf numFmtId="164" fontId="12" fillId="8" borderId="0" xfId="0" applyNumberFormat="1" applyFont="1" applyFill="1" applyAlignment="1">
      <alignment horizontal="center" wrapText="1"/>
    </xf>
    <xf numFmtId="165" fontId="11" fillId="8" borderId="0" xfId="2" applyNumberFormat="1" applyFont="1" applyFill="1" applyBorder="1" applyAlignment="1">
      <alignment horizontal="center" wrapText="1"/>
    </xf>
    <xf numFmtId="164" fontId="11" fillId="8" borderId="0" xfId="0" applyNumberFormat="1" applyFont="1" applyFill="1" applyBorder="1" applyAlignment="1">
      <alignment horizontal="center" wrapText="1"/>
    </xf>
    <xf numFmtId="164" fontId="11" fillId="8" borderId="7" xfId="0" applyNumberFormat="1" applyFont="1" applyFill="1" applyBorder="1" applyAlignment="1">
      <alignment horizontal="center" wrapText="1"/>
    </xf>
    <xf numFmtId="0" fontId="10" fillId="8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0" fillId="0" borderId="8" xfId="0" applyFont="1" applyBorder="1"/>
    <xf numFmtId="0" fontId="10" fillId="2" borderId="0" xfId="0" applyFont="1" applyFill="1" applyBorder="1"/>
    <xf numFmtId="0" fontId="10" fillId="8" borderId="18" xfId="0" applyFont="1" applyFill="1" applyBorder="1"/>
    <xf numFmtId="164" fontId="10" fillId="8" borderId="0" xfId="0" applyNumberFormat="1" applyFont="1" applyFill="1"/>
    <xf numFmtId="165" fontId="10" fillId="8" borderId="0" xfId="0" applyNumberFormat="1" applyFont="1" applyFill="1"/>
    <xf numFmtId="166" fontId="10" fillId="8" borderId="8" xfId="1" applyNumberFormat="1" applyFont="1" applyFill="1" applyBorder="1"/>
    <xf numFmtId="165" fontId="10" fillId="8" borderId="0" xfId="2" applyNumberFormat="1" applyFont="1" applyFill="1" applyBorder="1"/>
    <xf numFmtId="166" fontId="10" fillId="8" borderId="7" xfId="1" applyNumberFormat="1" applyFont="1" applyFill="1" applyBorder="1"/>
    <xf numFmtId="166" fontId="10" fillId="8" borderId="0" xfId="1" applyNumberFormat="1" applyFont="1" applyFill="1" applyBorder="1"/>
    <xf numFmtId="166" fontId="10" fillId="8" borderId="0" xfId="1" applyNumberFormat="1" applyFont="1" applyFill="1"/>
    <xf numFmtId="166" fontId="9" fillId="8" borderId="8" xfId="1" applyNumberFormat="1" applyFont="1" applyFill="1" applyBorder="1"/>
    <xf numFmtId="165" fontId="9" fillId="8" borderId="0" xfId="2" applyNumberFormat="1" applyFont="1" applyFill="1" applyBorder="1"/>
    <xf numFmtId="166" fontId="9" fillId="8" borderId="7" xfId="1" applyNumberFormat="1" applyFont="1" applyFill="1" applyBorder="1"/>
    <xf numFmtId="166" fontId="9" fillId="8" borderId="0" xfId="1" applyNumberFormat="1" applyFont="1" applyFill="1" applyBorder="1"/>
    <xf numFmtId="166" fontId="9" fillId="8" borderId="9" xfId="1" applyNumberFormat="1" applyFont="1" applyFill="1" applyBorder="1"/>
    <xf numFmtId="165" fontId="9" fillId="8" borderId="10" xfId="2" applyNumberFormat="1" applyFont="1" applyFill="1" applyBorder="1"/>
    <xf numFmtId="166" fontId="9" fillId="8" borderId="11" xfId="1" applyNumberFormat="1" applyFont="1" applyFill="1" applyBorder="1"/>
    <xf numFmtId="0" fontId="10" fillId="8" borderId="12" xfId="0" applyFont="1" applyFill="1" applyBorder="1"/>
    <xf numFmtId="164" fontId="10" fillId="8" borderId="0" xfId="0" applyNumberFormat="1" applyFont="1" applyFill="1" applyBorder="1"/>
    <xf numFmtId="165" fontId="10" fillId="8" borderId="0" xfId="0" applyNumberFormat="1" applyFont="1" applyFill="1" applyBorder="1"/>
    <xf numFmtId="10" fontId="10" fillId="8" borderId="13" xfId="0" applyNumberFormat="1" applyFont="1" applyFill="1" applyBorder="1" applyAlignment="1">
      <alignment horizontal="left"/>
    </xf>
    <xf numFmtId="0" fontId="10" fillId="8" borderId="13" xfId="0" applyFont="1" applyFill="1" applyBorder="1" applyAlignment="1">
      <alignment horizontal="left"/>
    </xf>
    <xf numFmtId="0" fontId="10" fillId="0" borderId="8" xfId="0" applyFont="1" applyBorder="1" applyAlignment="1"/>
    <xf numFmtId="0" fontId="10" fillId="2" borderId="0" xfId="0" applyFont="1" applyFill="1" applyBorder="1" applyAlignment="1"/>
    <xf numFmtId="0" fontId="10" fillId="9" borderId="23" xfId="0" applyFont="1" applyFill="1" applyBorder="1" applyAlignment="1"/>
    <xf numFmtId="164" fontId="10" fillId="9" borderId="10" xfId="0" applyNumberFormat="1" applyFont="1" applyFill="1" applyBorder="1" applyAlignment="1"/>
    <xf numFmtId="165" fontId="10" fillId="9" borderId="10" xfId="0" applyNumberFormat="1" applyFont="1" applyFill="1" applyBorder="1" applyAlignment="1"/>
    <xf numFmtId="166" fontId="10" fillId="9" borderId="9" xfId="1" applyNumberFormat="1" applyFont="1" applyFill="1" applyBorder="1" applyAlignment="1"/>
    <xf numFmtId="165" fontId="10" fillId="9" borderId="10" xfId="2" applyNumberFormat="1" applyFont="1" applyFill="1" applyBorder="1" applyAlignment="1"/>
    <xf numFmtId="166" fontId="10" fillId="9" borderId="11" xfId="1" applyNumberFormat="1" applyFont="1" applyFill="1" applyBorder="1" applyAlignment="1"/>
    <xf numFmtId="166" fontId="10" fillId="9" borderId="10" xfId="1" applyNumberFormat="1" applyFont="1" applyFill="1" applyBorder="1" applyAlignment="1"/>
    <xf numFmtId="166" fontId="9" fillId="9" borderId="9" xfId="1" applyNumberFormat="1" applyFont="1" applyFill="1" applyBorder="1" applyAlignment="1"/>
    <xf numFmtId="165" fontId="9" fillId="9" borderId="10" xfId="2" applyNumberFormat="1" applyFont="1" applyFill="1" applyBorder="1" applyAlignment="1"/>
    <xf numFmtId="166" fontId="9" fillId="9" borderId="11" xfId="1" applyNumberFormat="1" applyFont="1" applyFill="1" applyBorder="1" applyAlignment="1"/>
    <xf numFmtId="0" fontId="10" fillId="9" borderId="24" xfId="0" applyFont="1" applyFill="1" applyBorder="1" applyAlignment="1">
      <alignment horizontal="left"/>
    </xf>
    <xf numFmtId="166" fontId="9" fillId="9" borderId="10" xfId="1" applyNumberFormat="1" applyFont="1" applyFill="1" applyBorder="1" applyAlignment="1"/>
    <xf numFmtId="0" fontId="10" fillId="0" borderId="0" xfId="0" applyFont="1" applyAlignment="1"/>
    <xf numFmtId="0" fontId="10" fillId="8" borderId="8" xfId="0" applyFont="1" applyFill="1" applyBorder="1" applyAlignment="1"/>
    <xf numFmtId="0" fontId="10" fillId="8" borderId="0" xfId="0" applyFont="1" applyFill="1" applyBorder="1" applyAlignment="1"/>
    <xf numFmtId="0" fontId="10" fillId="8" borderId="18" xfId="0" applyFont="1" applyFill="1" applyBorder="1" applyAlignment="1"/>
    <xf numFmtId="164" fontId="10" fillId="8" borderId="0" xfId="0" applyNumberFormat="1" applyFont="1" applyFill="1" applyAlignment="1"/>
    <xf numFmtId="165" fontId="10" fillId="8" borderId="0" xfId="0" applyNumberFormat="1" applyFont="1" applyFill="1" applyAlignment="1"/>
    <xf numFmtId="166" fontId="10" fillId="8" borderId="8" xfId="1" applyNumberFormat="1" applyFont="1" applyFill="1" applyBorder="1" applyAlignment="1"/>
    <xf numFmtId="165" fontId="10" fillId="8" borderId="0" xfId="2" applyNumberFormat="1" applyFont="1" applyFill="1" applyBorder="1" applyAlignment="1"/>
    <xf numFmtId="166" fontId="10" fillId="8" borderId="7" xfId="1" applyNumberFormat="1" applyFont="1" applyFill="1" applyBorder="1" applyAlignment="1"/>
    <xf numFmtId="166" fontId="10" fillId="8" borderId="0" xfId="1" applyNumberFormat="1" applyFont="1" applyFill="1" applyBorder="1" applyAlignment="1"/>
    <xf numFmtId="166" fontId="10" fillId="8" borderId="0" xfId="1" applyNumberFormat="1" applyFont="1" applyFill="1" applyAlignment="1"/>
    <xf numFmtId="165" fontId="10" fillId="8" borderId="0" xfId="2" applyNumberFormat="1" applyFont="1" applyFill="1" applyAlignment="1"/>
    <xf numFmtId="166" fontId="9" fillId="8" borderId="8" xfId="1" applyNumberFormat="1" applyFont="1" applyFill="1" applyBorder="1" applyAlignment="1"/>
    <xf numFmtId="165" fontId="9" fillId="8" borderId="0" xfId="2" applyNumberFormat="1" applyFont="1" applyFill="1" applyBorder="1" applyAlignment="1"/>
    <xf numFmtId="166" fontId="9" fillId="8" borderId="7" xfId="1" applyNumberFormat="1" applyFont="1" applyFill="1" applyBorder="1" applyAlignment="1"/>
    <xf numFmtId="166" fontId="9" fillId="8" borderId="0" xfId="1" applyNumberFormat="1" applyFont="1" applyFill="1" applyBorder="1" applyAlignment="1"/>
    <xf numFmtId="0" fontId="10" fillId="0" borderId="0" xfId="0" applyFont="1" applyFill="1" applyAlignment="1"/>
    <xf numFmtId="0" fontId="10" fillId="8" borderId="0" xfId="0" applyFont="1" applyFill="1" applyAlignment="1"/>
    <xf numFmtId="0" fontId="10" fillId="5" borderId="8" xfId="0" applyFont="1" applyFill="1" applyBorder="1" applyAlignment="1"/>
    <xf numFmtId="0" fontId="10" fillId="5" borderId="0" xfId="0" applyFont="1" applyFill="1" applyBorder="1" applyAlignment="1"/>
    <xf numFmtId="0" fontId="10" fillId="5" borderId="8" xfId="0" applyFont="1" applyFill="1" applyBorder="1"/>
    <xf numFmtId="0" fontId="10" fillId="5" borderId="0" xfId="0" applyFont="1" applyFill="1" applyBorder="1"/>
    <xf numFmtId="0" fontId="10" fillId="8" borderId="13" xfId="0" applyFont="1" applyFill="1" applyBorder="1"/>
    <xf numFmtId="0" fontId="10" fillId="0" borderId="0" xfId="0" applyFont="1" applyFill="1"/>
    <xf numFmtId="0" fontId="12" fillId="5" borderId="8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8" borderId="18" xfId="0" applyFont="1" applyFill="1" applyBorder="1" applyAlignment="1">
      <alignment horizontal="center"/>
    </xf>
    <xf numFmtId="0" fontId="10" fillId="5" borderId="19" xfId="0" applyFont="1" applyFill="1" applyBorder="1"/>
    <xf numFmtId="0" fontId="10" fillId="5" borderId="1" xfId="0" applyFont="1" applyFill="1" applyBorder="1"/>
    <xf numFmtId="0" fontId="10" fillId="8" borderId="20" xfId="0" applyFont="1" applyFill="1" applyBorder="1"/>
    <xf numFmtId="166" fontId="10" fillId="8" borderId="14" xfId="1" applyNumberFormat="1" applyFont="1" applyFill="1" applyBorder="1"/>
    <xf numFmtId="165" fontId="10" fillId="8" borderId="15" xfId="2" applyNumberFormat="1" applyFont="1" applyFill="1" applyBorder="1"/>
    <xf numFmtId="166" fontId="10" fillId="8" borderId="16" xfId="1" applyNumberFormat="1" applyFont="1" applyFill="1" applyBorder="1"/>
    <xf numFmtId="0" fontId="10" fillId="0" borderId="14" xfId="0" applyFont="1" applyBorder="1"/>
    <xf numFmtId="0" fontId="10" fillId="0" borderId="15" xfId="0" applyFont="1" applyBorder="1"/>
    <xf numFmtId="0" fontId="10" fillId="8" borderId="21" xfId="0" applyFont="1" applyFill="1" applyBorder="1"/>
    <xf numFmtId="0" fontId="10" fillId="8" borderId="14" xfId="0" applyFont="1" applyFill="1" applyBorder="1"/>
    <xf numFmtId="0" fontId="10" fillId="8" borderId="16" xfId="0" applyFont="1" applyFill="1" applyBorder="1"/>
    <xf numFmtId="0" fontId="10" fillId="8" borderId="17" xfId="0" applyFont="1" applyFill="1" applyBorder="1"/>
    <xf numFmtId="0" fontId="10" fillId="8" borderId="0" xfId="0" applyFont="1" applyFill="1" applyBorder="1"/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15" xfId="0" applyFont="1" applyBorder="1" applyAlignment="1">
      <alignment horizontal="center"/>
    </xf>
    <xf numFmtId="0" fontId="9" fillId="8" borderId="15" xfId="0" applyFont="1" applyFill="1" applyBorder="1" applyAlignment="1">
      <alignment horizontal="center"/>
    </xf>
    <xf numFmtId="0" fontId="9" fillId="8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1" fillId="8" borderId="2" xfId="0" applyFont="1" applyFill="1" applyBorder="1" applyAlignment="1">
      <alignment horizontal="right"/>
    </xf>
    <xf numFmtId="0" fontId="11" fillId="8" borderId="0" xfId="0" applyFont="1" applyFill="1" applyBorder="1" applyAlignment="1">
      <alignment horizontal="right"/>
    </xf>
    <xf numFmtId="0" fontId="10" fillId="8" borderId="0" xfId="0" applyFont="1" applyFill="1" applyAlignment="1">
      <alignment horizontal="right"/>
    </xf>
    <xf numFmtId="0" fontId="11" fillId="8" borderId="0" xfId="0" applyFont="1" applyFill="1" applyAlignment="1">
      <alignment horizontal="center"/>
    </xf>
    <xf numFmtId="0" fontId="10" fillId="8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H61"/>
  <sheetViews>
    <sheetView workbookViewId="0">
      <selection activeCell="A22" sqref="A22"/>
    </sheetView>
  </sheetViews>
  <sheetFormatPr defaultRowHeight="12.75" x14ac:dyDescent="0.2"/>
  <cols>
    <col min="1" max="1" width="24.42578125" bestFit="1" customWidth="1"/>
    <col min="2" max="5" width="9.140625" style="2" customWidth="1"/>
    <col min="6" max="6" width="10.85546875" bestFit="1" customWidth="1"/>
  </cols>
  <sheetData>
    <row r="2" spans="1:7" x14ac:dyDescent="0.2">
      <c r="A2" s="1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x14ac:dyDescent="0.2">
      <c r="A3" t="s">
        <v>7</v>
      </c>
      <c r="B3" s="2">
        <v>573</v>
      </c>
      <c r="C3" s="2">
        <v>580</v>
      </c>
      <c r="D3" s="4">
        <f>(C3-B3)/B3</f>
        <v>1.2216404886561954E-2</v>
      </c>
      <c r="E3" s="2">
        <v>609</v>
      </c>
      <c r="F3" s="4">
        <f>(E3-C3)/C3</f>
        <v>0.05</v>
      </c>
      <c r="G3" s="2">
        <f t="shared" ref="G3:G20" si="0">E3-C3</f>
        <v>29</v>
      </c>
    </row>
    <row r="4" spans="1:7" x14ac:dyDescent="0.2">
      <c r="A4" t="s">
        <v>8</v>
      </c>
      <c r="B4" s="2">
        <v>781</v>
      </c>
      <c r="C4" s="2">
        <v>790</v>
      </c>
      <c r="D4" s="4">
        <f t="shared" ref="D4:D20" si="1">(C4-B4)/B4</f>
        <v>1.1523687580025609E-2</v>
      </c>
      <c r="E4" s="2">
        <v>830</v>
      </c>
      <c r="F4" s="4">
        <f t="shared" ref="F4:F20" si="2">(E4-C4)/C4</f>
        <v>5.0632911392405063E-2</v>
      </c>
      <c r="G4" s="2">
        <f t="shared" si="0"/>
        <v>40</v>
      </c>
    </row>
    <row r="5" spans="1:7" x14ac:dyDescent="0.2">
      <c r="A5" t="s">
        <v>9</v>
      </c>
      <c r="B5" s="2">
        <v>1014</v>
      </c>
      <c r="C5" s="2">
        <v>1026</v>
      </c>
      <c r="D5" s="4">
        <f t="shared" si="1"/>
        <v>1.1834319526627219E-2</v>
      </c>
      <c r="E5" s="2">
        <v>1077</v>
      </c>
      <c r="F5" s="4">
        <f t="shared" si="2"/>
        <v>4.9707602339181284E-2</v>
      </c>
      <c r="G5" s="2">
        <f t="shared" si="0"/>
        <v>51</v>
      </c>
    </row>
    <row r="6" spans="1:7" x14ac:dyDescent="0.2">
      <c r="A6" t="s">
        <v>10</v>
      </c>
      <c r="B6" s="2">
        <v>1344</v>
      </c>
      <c r="C6" s="2">
        <v>1360</v>
      </c>
      <c r="D6" s="4">
        <f t="shared" si="1"/>
        <v>1.1904761904761904E-2</v>
      </c>
      <c r="E6" s="2">
        <v>1428</v>
      </c>
      <c r="F6" s="4">
        <f t="shared" si="2"/>
        <v>0.05</v>
      </c>
      <c r="G6" s="2">
        <f t="shared" si="0"/>
        <v>68</v>
      </c>
    </row>
    <row r="7" spans="1:7" x14ac:dyDescent="0.2">
      <c r="A7" t="s">
        <v>11</v>
      </c>
      <c r="B7" s="2">
        <v>1714</v>
      </c>
      <c r="C7" s="2">
        <v>1735</v>
      </c>
      <c r="D7" s="4">
        <f t="shared" si="1"/>
        <v>1.2252042007001166E-2</v>
      </c>
      <c r="E7" s="2">
        <v>1822</v>
      </c>
      <c r="F7" s="4">
        <f t="shared" si="2"/>
        <v>5.0144092219020171E-2</v>
      </c>
      <c r="G7" s="2">
        <f t="shared" si="0"/>
        <v>87</v>
      </c>
    </row>
    <row r="8" spans="1:7" x14ac:dyDescent="0.2">
      <c r="A8" t="s">
        <v>12</v>
      </c>
      <c r="B8" s="2">
        <v>2202</v>
      </c>
      <c r="C8" s="2">
        <v>2229</v>
      </c>
      <c r="D8" s="4">
        <f t="shared" si="1"/>
        <v>1.226158038147139E-2</v>
      </c>
      <c r="E8" s="2">
        <v>2340</v>
      </c>
      <c r="F8" s="4">
        <f t="shared" si="2"/>
        <v>4.9798115746971738E-2</v>
      </c>
      <c r="G8" s="2">
        <f t="shared" si="0"/>
        <v>111</v>
      </c>
    </row>
    <row r="9" spans="1:7" x14ac:dyDescent="0.2">
      <c r="A9" t="s">
        <v>13</v>
      </c>
      <c r="B9" s="2">
        <v>2751</v>
      </c>
      <c r="C9" s="2">
        <v>2784</v>
      </c>
      <c r="D9" s="4">
        <f t="shared" si="1"/>
        <v>1.1995637949836423E-2</v>
      </c>
      <c r="E9" s="2">
        <v>2923</v>
      </c>
      <c r="F9" s="4">
        <f t="shared" si="2"/>
        <v>4.9928160919540228E-2</v>
      </c>
      <c r="G9" s="2">
        <f t="shared" si="0"/>
        <v>139</v>
      </c>
    </row>
    <row r="10" spans="1:7" x14ac:dyDescent="0.2">
      <c r="A10" t="s">
        <v>14</v>
      </c>
      <c r="B10" s="2">
        <v>3360</v>
      </c>
      <c r="C10" s="2">
        <v>3401</v>
      </c>
      <c r="D10" s="4">
        <f t="shared" si="1"/>
        <v>1.2202380952380952E-2</v>
      </c>
      <c r="E10" s="2">
        <v>3571</v>
      </c>
      <c r="F10" s="4">
        <f t="shared" si="2"/>
        <v>4.9985298441634816E-2</v>
      </c>
      <c r="G10" s="2">
        <f t="shared" si="0"/>
        <v>170</v>
      </c>
    </row>
    <row r="11" spans="1:7" x14ac:dyDescent="0.2">
      <c r="A11" t="s">
        <v>15</v>
      </c>
      <c r="B11" s="2">
        <v>4032</v>
      </c>
      <c r="C11" s="2">
        <v>4080</v>
      </c>
      <c r="D11" s="4">
        <f t="shared" si="1"/>
        <v>1.1904761904761904E-2</v>
      </c>
      <c r="E11" s="2">
        <v>4284</v>
      </c>
      <c r="F11" s="4">
        <f t="shared" si="2"/>
        <v>0.05</v>
      </c>
      <c r="G11" s="2">
        <f t="shared" si="0"/>
        <v>204</v>
      </c>
    </row>
    <row r="12" spans="1:7" x14ac:dyDescent="0.2">
      <c r="A12" t="s">
        <v>16</v>
      </c>
      <c r="B12" s="2">
        <v>4865</v>
      </c>
      <c r="C12" s="2">
        <v>4924</v>
      </c>
      <c r="D12" s="4">
        <f t="shared" si="1"/>
        <v>1.2127440904419322E-2</v>
      </c>
      <c r="E12" s="2">
        <v>5170</v>
      </c>
      <c r="F12" s="4">
        <f t="shared" si="2"/>
        <v>4.9959382615759544E-2</v>
      </c>
      <c r="G12" s="2">
        <f t="shared" si="0"/>
        <v>246</v>
      </c>
    </row>
    <row r="13" spans="1:7" x14ac:dyDescent="0.2">
      <c r="A13" t="s">
        <v>17</v>
      </c>
      <c r="B13" s="2">
        <v>5773</v>
      </c>
      <c r="C13" s="2">
        <v>5842</v>
      </c>
      <c r="D13" s="4">
        <f t="shared" si="1"/>
        <v>1.1952191235059761E-2</v>
      </c>
      <c r="E13" s="2">
        <v>6134</v>
      </c>
      <c r="F13" s="4">
        <f t="shared" si="2"/>
        <v>4.9982882574460798E-2</v>
      </c>
      <c r="G13" s="2">
        <f t="shared" si="0"/>
        <v>292</v>
      </c>
    </row>
    <row r="14" spans="1:7" x14ac:dyDescent="0.2">
      <c r="A14" t="s">
        <v>18</v>
      </c>
      <c r="B14" s="2">
        <v>6756</v>
      </c>
      <c r="C14" s="2">
        <v>6837</v>
      </c>
      <c r="D14" s="4">
        <f t="shared" si="1"/>
        <v>1.1989342806394316E-2</v>
      </c>
      <c r="E14" s="2">
        <v>7179</v>
      </c>
      <c r="F14" s="4">
        <f t="shared" si="2"/>
        <v>5.0021939447125935E-2</v>
      </c>
      <c r="G14" s="2">
        <f t="shared" si="0"/>
        <v>342</v>
      </c>
    </row>
    <row r="15" spans="1:7" x14ac:dyDescent="0.2">
      <c r="A15" t="s">
        <v>19</v>
      </c>
      <c r="B15" s="2">
        <v>7235</v>
      </c>
      <c r="C15" s="2">
        <v>7322</v>
      </c>
      <c r="D15" s="4">
        <f t="shared" si="1"/>
        <v>1.2024879060124396E-2</v>
      </c>
      <c r="E15" s="2">
        <v>7688</v>
      </c>
      <c r="F15" s="4">
        <f t="shared" si="2"/>
        <v>4.9986342529363563E-2</v>
      </c>
      <c r="G15" s="2">
        <f t="shared" si="0"/>
        <v>366</v>
      </c>
    </row>
    <row r="16" spans="1:7" x14ac:dyDescent="0.2">
      <c r="A16" t="s">
        <v>20</v>
      </c>
      <c r="B16" s="2">
        <v>7235</v>
      </c>
      <c r="C16" s="2">
        <v>7322</v>
      </c>
      <c r="D16" s="4">
        <f t="shared" si="1"/>
        <v>1.2024879060124396E-2</v>
      </c>
      <c r="E16" s="2">
        <v>8234</v>
      </c>
      <c r="F16" s="4">
        <f t="shared" si="2"/>
        <v>0.12455613220431576</v>
      </c>
      <c r="G16" s="2">
        <f t="shared" si="0"/>
        <v>912</v>
      </c>
    </row>
    <row r="17" spans="1:7" x14ac:dyDescent="0.2">
      <c r="A17" t="s">
        <v>21</v>
      </c>
      <c r="B17" s="2">
        <v>7749</v>
      </c>
      <c r="C17" s="2">
        <v>7842</v>
      </c>
      <c r="D17" s="4">
        <f t="shared" si="1"/>
        <v>1.2001548586914441E-2</v>
      </c>
      <c r="E17" s="2">
        <v>8234</v>
      </c>
      <c r="F17" s="4">
        <f t="shared" si="2"/>
        <v>4.9987248150981892E-2</v>
      </c>
      <c r="G17" s="2">
        <f t="shared" si="0"/>
        <v>392</v>
      </c>
    </row>
    <row r="18" spans="1:7" x14ac:dyDescent="0.2">
      <c r="A18" t="s">
        <v>22</v>
      </c>
      <c r="B18" s="2">
        <v>7749</v>
      </c>
      <c r="C18" s="2">
        <v>7842</v>
      </c>
      <c r="D18" s="4">
        <f t="shared" si="1"/>
        <v>1.2001548586914441E-2</v>
      </c>
      <c r="E18" s="2">
        <v>8780</v>
      </c>
      <c r="F18" s="4">
        <f t="shared" si="2"/>
        <v>0.11961234378984953</v>
      </c>
      <c r="G18" s="2">
        <f t="shared" si="0"/>
        <v>938</v>
      </c>
    </row>
    <row r="19" spans="1:7" x14ac:dyDescent="0.2">
      <c r="A19" t="s">
        <v>23</v>
      </c>
      <c r="B19" s="2">
        <v>7749</v>
      </c>
      <c r="C19" s="2">
        <v>7842</v>
      </c>
      <c r="D19" s="4">
        <f t="shared" si="1"/>
        <v>1.2001548586914441E-2</v>
      </c>
      <c r="E19" s="2">
        <v>9326</v>
      </c>
      <c r="F19" s="4">
        <f t="shared" si="2"/>
        <v>0.18923743942871715</v>
      </c>
      <c r="G19" s="2">
        <f t="shared" si="0"/>
        <v>1484</v>
      </c>
    </row>
    <row r="20" spans="1:7" x14ac:dyDescent="0.2">
      <c r="A20" t="s">
        <v>24</v>
      </c>
      <c r="B20" s="2">
        <v>7749</v>
      </c>
      <c r="C20" s="2">
        <v>7842</v>
      </c>
      <c r="D20" s="4">
        <f t="shared" si="1"/>
        <v>1.2001548586914441E-2</v>
      </c>
      <c r="E20" s="2">
        <v>9872</v>
      </c>
      <c r="F20" s="4">
        <f t="shared" si="2"/>
        <v>0.25886253506758478</v>
      </c>
      <c r="G20" s="2">
        <f t="shared" si="0"/>
        <v>2030</v>
      </c>
    </row>
    <row r="22" spans="1:7" x14ac:dyDescent="0.2">
      <c r="A22" s="1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</row>
    <row r="23" spans="1:7" x14ac:dyDescent="0.2">
      <c r="A23" t="s">
        <v>7</v>
      </c>
      <c r="B23" s="2">
        <v>573</v>
      </c>
      <c r="C23" s="2">
        <v>580</v>
      </c>
      <c r="D23" s="4">
        <f>(C23-B23)/B23</f>
        <v>1.2216404886561954E-2</v>
      </c>
      <c r="E23" s="2">
        <v>609</v>
      </c>
      <c r="F23" s="4">
        <f>(E23-C23)/C23</f>
        <v>0.05</v>
      </c>
      <c r="G23" s="2">
        <f t="shared" ref="G23:G40" si="3">E23-C23</f>
        <v>29</v>
      </c>
    </row>
    <row r="24" spans="1:7" x14ac:dyDescent="0.2">
      <c r="A24" t="s">
        <v>8</v>
      </c>
      <c r="B24" s="2">
        <v>781</v>
      </c>
      <c r="C24" s="2">
        <v>790</v>
      </c>
      <c r="D24" s="4">
        <f t="shared" ref="D24:D40" si="4">(C24-B24)/B24</f>
        <v>1.1523687580025609E-2</v>
      </c>
      <c r="E24" s="2">
        <v>830</v>
      </c>
      <c r="F24" s="4">
        <f t="shared" ref="F24:F40" si="5">(E24-C24)/C24</f>
        <v>5.0632911392405063E-2</v>
      </c>
      <c r="G24" s="2">
        <f t="shared" si="3"/>
        <v>40</v>
      </c>
    </row>
    <row r="25" spans="1:7" x14ac:dyDescent="0.2">
      <c r="A25" t="s">
        <v>9</v>
      </c>
      <c r="B25" s="2">
        <v>1014</v>
      </c>
      <c r="C25" s="2">
        <v>1026</v>
      </c>
      <c r="D25" s="4">
        <f t="shared" si="4"/>
        <v>1.1834319526627219E-2</v>
      </c>
      <c r="E25" s="2">
        <v>1077</v>
      </c>
      <c r="F25" s="4">
        <f t="shared" si="5"/>
        <v>4.9707602339181284E-2</v>
      </c>
      <c r="G25" s="2">
        <f t="shared" si="3"/>
        <v>51</v>
      </c>
    </row>
    <row r="26" spans="1:7" x14ac:dyDescent="0.2">
      <c r="A26" t="s">
        <v>10</v>
      </c>
      <c r="B26" s="2">
        <v>1344</v>
      </c>
      <c r="C26" s="2">
        <v>1360</v>
      </c>
      <c r="D26" s="4">
        <f t="shared" si="4"/>
        <v>1.1904761904761904E-2</v>
      </c>
      <c r="E26" s="2">
        <v>1428</v>
      </c>
      <c r="F26" s="4">
        <f t="shared" si="5"/>
        <v>0.05</v>
      </c>
      <c r="G26" s="2">
        <f t="shared" si="3"/>
        <v>68</v>
      </c>
    </row>
    <row r="27" spans="1:7" x14ac:dyDescent="0.2">
      <c r="A27" t="s">
        <v>11</v>
      </c>
      <c r="B27" s="2">
        <v>1714</v>
      </c>
      <c r="C27" s="2">
        <v>1735</v>
      </c>
      <c r="D27" s="4">
        <f t="shared" si="4"/>
        <v>1.2252042007001166E-2</v>
      </c>
      <c r="E27" s="2">
        <v>1822</v>
      </c>
      <c r="F27" s="4">
        <f t="shared" si="5"/>
        <v>5.0144092219020171E-2</v>
      </c>
      <c r="G27" s="2">
        <f t="shared" si="3"/>
        <v>87</v>
      </c>
    </row>
    <row r="28" spans="1:7" x14ac:dyDescent="0.2">
      <c r="A28" t="s">
        <v>12</v>
      </c>
      <c r="B28" s="2">
        <v>2202</v>
      </c>
      <c r="C28" s="2">
        <v>2229</v>
      </c>
      <c r="D28" s="4">
        <f t="shared" si="4"/>
        <v>1.226158038147139E-2</v>
      </c>
      <c r="E28" s="2">
        <v>2340</v>
      </c>
      <c r="F28" s="4">
        <f t="shared" si="5"/>
        <v>4.9798115746971738E-2</v>
      </c>
      <c r="G28" s="2">
        <f t="shared" si="3"/>
        <v>111</v>
      </c>
    </row>
    <row r="29" spans="1:7" x14ac:dyDescent="0.2">
      <c r="A29" t="s">
        <v>13</v>
      </c>
      <c r="B29" s="2">
        <v>2751</v>
      </c>
      <c r="C29" s="2">
        <v>2784</v>
      </c>
      <c r="D29" s="4">
        <f t="shared" si="4"/>
        <v>1.1995637949836423E-2</v>
      </c>
      <c r="E29" s="2">
        <v>2923</v>
      </c>
      <c r="F29" s="4">
        <f t="shared" si="5"/>
        <v>4.9928160919540228E-2</v>
      </c>
      <c r="G29" s="2">
        <f t="shared" si="3"/>
        <v>139</v>
      </c>
    </row>
    <row r="30" spans="1:7" x14ac:dyDescent="0.2">
      <c r="A30" t="s">
        <v>14</v>
      </c>
      <c r="B30" s="2">
        <v>3360</v>
      </c>
      <c r="C30" s="2">
        <v>3401</v>
      </c>
      <c r="D30" s="4">
        <f t="shared" si="4"/>
        <v>1.2202380952380952E-2</v>
      </c>
      <c r="E30" s="2">
        <v>3571</v>
      </c>
      <c r="F30" s="4">
        <f t="shared" si="5"/>
        <v>4.9985298441634816E-2</v>
      </c>
      <c r="G30" s="2">
        <f t="shared" si="3"/>
        <v>170</v>
      </c>
    </row>
    <row r="31" spans="1:7" x14ac:dyDescent="0.2">
      <c r="A31" t="s">
        <v>15</v>
      </c>
      <c r="B31" s="2">
        <v>4032</v>
      </c>
      <c r="C31" s="2">
        <v>4080</v>
      </c>
      <c r="D31" s="4">
        <f t="shared" si="4"/>
        <v>1.1904761904761904E-2</v>
      </c>
      <c r="E31" s="2">
        <v>4284</v>
      </c>
      <c r="F31" s="4">
        <f t="shared" si="5"/>
        <v>0.05</v>
      </c>
      <c r="G31" s="2">
        <f t="shared" si="3"/>
        <v>204</v>
      </c>
    </row>
    <row r="32" spans="1:7" x14ac:dyDescent="0.2">
      <c r="A32" t="s">
        <v>16</v>
      </c>
      <c r="B32" s="2">
        <v>4865</v>
      </c>
      <c r="C32" s="2">
        <v>4924</v>
      </c>
      <c r="D32" s="4">
        <f t="shared" si="4"/>
        <v>1.2127440904419322E-2</v>
      </c>
      <c r="E32" s="2">
        <v>5170</v>
      </c>
      <c r="F32" s="4">
        <f t="shared" si="5"/>
        <v>4.9959382615759544E-2</v>
      </c>
      <c r="G32" s="2">
        <f t="shared" si="3"/>
        <v>246</v>
      </c>
    </row>
    <row r="33" spans="1:8" x14ac:dyDescent="0.2">
      <c r="A33" t="s">
        <v>17</v>
      </c>
      <c r="B33" s="2">
        <v>5773</v>
      </c>
      <c r="C33" s="2">
        <v>5842</v>
      </c>
      <c r="D33" s="4">
        <f t="shared" si="4"/>
        <v>1.1952191235059761E-2</v>
      </c>
      <c r="E33" s="2">
        <v>6134</v>
      </c>
      <c r="F33" s="4">
        <f t="shared" si="5"/>
        <v>4.9982882574460798E-2</v>
      </c>
      <c r="G33" s="2">
        <f t="shared" si="3"/>
        <v>292</v>
      </c>
    </row>
    <row r="34" spans="1:8" x14ac:dyDescent="0.2">
      <c r="A34" t="s">
        <v>18</v>
      </c>
      <c r="B34" s="2">
        <v>6756</v>
      </c>
      <c r="C34" s="2">
        <v>6837</v>
      </c>
      <c r="D34" s="4">
        <f t="shared" si="4"/>
        <v>1.1989342806394316E-2</v>
      </c>
      <c r="E34" s="2">
        <v>7179</v>
      </c>
      <c r="F34" s="4">
        <f t="shared" si="5"/>
        <v>5.0021939447125935E-2</v>
      </c>
      <c r="G34" s="2">
        <f t="shared" si="3"/>
        <v>342</v>
      </c>
    </row>
    <row r="35" spans="1:8" x14ac:dyDescent="0.2">
      <c r="A35" s="96" t="s">
        <v>25</v>
      </c>
      <c r="B35" s="97">
        <v>7235</v>
      </c>
      <c r="C35" s="97">
        <v>7322</v>
      </c>
      <c r="D35" s="98">
        <f t="shared" si="4"/>
        <v>1.2024879060124396E-2</v>
      </c>
      <c r="E35" s="97">
        <v>7688</v>
      </c>
      <c r="F35" s="98">
        <f t="shared" si="5"/>
        <v>4.9986342529363563E-2</v>
      </c>
      <c r="G35" s="97">
        <f t="shared" si="3"/>
        <v>366</v>
      </c>
    </row>
    <row r="36" spans="1:8" ht="13.5" thickBot="1" x14ac:dyDescent="0.25">
      <c r="A36" s="96" t="s">
        <v>26</v>
      </c>
      <c r="B36" s="97">
        <v>7749</v>
      </c>
      <c r="C36" s="97">
        <v>7842</v>
      </c>
      <c r="D36" s="98">
        <f t="shared" si="4"/>
        <v>1.2001548586914441E-2</v>
      </c>
      <c r="E36" s="97">
        <v>8234</v>
      </c>
      <c r="F36" s="98">
        <f t="shared" si="5"/>
        <v>4.9987248150981892E-2</v>
      </c>
      <c r="G36" s="97">
        <f t="shared" si="3"/>
        <v>392</v>
      </c>
    </row>
    <row r="37" spans="1:8" ht="13.5" thickTop="1" x14ac:dyDescent="0.2">
      <c r="A37" s="5" t="s">
        <v>27</v>
      </c>
      <c r="B37" s="6">
        <v>7749</v>
      </c>
      <c r="C37" s="6">
        <v>7842</v>
      </c>
      <c r="D37" s="7">
        <f t="shared" si="4"/>
        <v>1.2001548586914441E-2</v>
      </c>
      <c r="E37" s="6">
        <v>8234</v>
      </c>
      <c r="F37" s="7">
        <f t="shared" si="5"/>
        <v>4.9987248150981892E-2</v>
      </c>
      <c r="G37" s="6">
        <f t="shared" si="3"/>
        <v>392</v>
      </c>
      <c r="H37" s="5"/>
    </row>
    <row r="38" spans="1:8" x14ac:dyDescent="0.2">
      <c r="A38" t="s">
        <v>22</v>
      </c>
      <c r="B38" s="2">
        <v>7749</v>
      </c>
      <c r="C38" s="2">
        <v>7842</v>
      </c>
      <c r="D38" s="4">
        <f t="shared" si="4"/>
        <v>1.2001548586914441E-2</v>
      </c>
      <c r="E38" s="2">
        <v>8273</v>
      </c>
      <c r="F38" s="4">
        <f t="shared" si="5"/>
        <v>5.496046926804387E-2</v>
      </c>
      <c r="G38" s="2">
        <f t="shared" si="3"/>
        <v>431</v>
      </c>
    </row>
    <row r="39" spans="1:8" x14ac:dyDescent="0.2">
      <c r="A39" t="s">
        <v>23</v>
      </c>
      <c r="B39" s="2">
        <v>7749</v>
      </c>
      <c r="C39" s="2">
        <v>7842</v>
      </c>
      <c r="D39" s="4">
        <f t="shared" si="4"/>
        <v>1.2001548586914441E-2</v>
      </c>
      <c r="E39" s="2">
        <v>8312</v>
      </c>
      <c r="F39" s="4">
        <f t="shared" si="5"/>
        <v>5.9933690385105841E-2</v>
      </c>
      <c r="G39" s="2">
        <f t="shared" si="3"/>
        <v>470</v>
      </c>
    </row>
    <row r="40" spans="1:8" x14ac:dyDescent="0.2">
      <c r="A40" t="s">
        <v>24</v>
      </c>
      <c r="B40" s="2">
        <v>7749</v>
      </c>
      <c r="C40" s="2">
        <v>7842</v>
      </c>
      <c r="D40" s="4">
        <f t="shared" si="4"/>
        <v>1.2001548586914441E-2</v>
      </c>
      <c r="E40" s="2">
        <v>8352</v>
      </c>
      <c r="F40" s="4">
        <f t="shared" si="5"/>
        <v>6.5034429992348888E-2</v>
      </c>
      <c r="G40" s="2">
        <f t="shared" si="3"/>
        <v>510</v>
      </c>
    </row>
    <row r="43" spans="1:8" x14ac:dyDescent="0.2">
      <c r="A43" s="1"/>
      <c r="B43" s="3"/>
      <c r="C43" s="3"/>
      <c r="D43" s="3"/>
      <c r="E43" s="3"/>
      <c r="F43" s="3"/>
      <c r="G43" s="3"/>
    </row>
    <row r="44" spans="1:8" x14ac:dyDescent="0.2">
      <c r="D44" s="4"/>
      <c r="F44" s="4"/>
      <c r="G44" s="2"/>
    </row>
    <row r="45" spans="1:8" x14ac:dyDescent="0.2">
      <c r="D45" s="4"/>
      <c r="F45" s="4"/>
      <c r="G45" s="2"/>
    </row>
    <row r="46" spans="1:8" x14ac:dyDescent="0.2">
      <c r="D46" s="4"/>
      <c r="F46" s="4"/>
      <c r="G46" s="2"/>
    </row>
    <row r="47" spans="1:8" x14ac:dyDescent="0.2">
      <c r="D47" s="4"/>
      <c r="F47" s="4"/>
      <c r="G47" s="2"/>
    </row>
    <row r="48" spans="1:8" x14ac:dyDescent="0.2">
      <c r="D48" s="4"/>
      <c r="F48" s="4"/>
      <c r="G48" s="2"/>
    </row>
    <row r="49" spans="1:7" x14ac:dyDescent="0.2">
      <c r="D49" s="4"/>
      <c r="F49" s="4"/>
      <c r="G49" s="2"/>
    </row>
    <row r="50" spans="1:7" x14ac:dyDescent="0.2">
      <c r="D50" s="4"/>
      <c r="F50" s="4"/>
      <c r="G50" s="2"/>
    </row>
    <row r="51" spans="1:7" x14ac:dyDescent="0.2">
      <c r="D51" s="4"/>
      <c r="F51" s="4"/>
      <c r="G51" s="2"/>
    </row>
    <row r="52" spans="1:7" x14ac:dyDescent="0.2">
      <c r="D52" s="4"/>
      <c r="F52" s="4"/>
      <c r="G52" s="2"/>
    </row>
    <row r="53" spans="1:7" x14ac:dyDescent="0.2">
      <c r="D53" s="4"/>
      <c r="F53" s="4"/>
      <c r="G53" s="2"/>
    </row>
    <row r="54" spans="1:7" x14ac:dyDescent="0.2">
      <c r="D54" s="4"/>
      <c r="F54" s="4"/>
      <c r="G54" s="2"/>
    </row>
    <row r="55" spans="1:7" x14ac:dyDescent="0.2">
      <c r="D55" s="4"/>
      <c r="F55" s="4"/>
      <c r="G55" s="2"/>
    </row>
    <row r="56" spans="1:7" x14ac:dyDescent="0.2">
      <c r="A56" s="96"/>
      <c r="B56" s="97"/>
      <c r="C56" s="97"/>
      <c r="D56" s="98"/>
      <c r="E56" s="97"/>
      <c r="F56" s="98"/>
      <c r="G56" s="97"/>
    </row>
    <row r="57" spans="1:7" x14ac:dyDescent="0.2">
      <c r="A57" s="96"/>
      <c r="B57" s="97"/>
      <c r="C57" s="97"/>
      <c r="D57" s="98"/>
      <c r="E57" s="97"/>
      <c r="F57" s="98"/>
      <c r="G57" s="97"/>
    </row>
    <row r="58" spans="1:7" x14ac:dyDescent="0.2">
      <c r="A58" s="8"/>
      <c r="B58" s="9"/>
      <c r="C58" s="9"/>
      <c r="D58" s="10"/>
      <c r="E58" s="9"/>
      <c r="F58" s="10"/>
      <c r="G58" s="9"/>
    </row>
    <row r="59" spans="1:7" x14ac:dyDescent="0.2">
      <c r="D59" s="4"/>
      <c r="F59" s="4"/>
      <c r="G59" s="2"/>
    </row>
    <row r="60" spans="1:7" x14ac:dyDescent="0.2">
      <c r="D60" s="4"/>
      <c r="F60" s="4"/>
      <c r="G60" s="2"/>
    </row>
    <row r="61" spans="1:7" x14ac:dyDescent="0.2">
      <c r="D61" s="4"/>
      <c r="F61" s="4"/>
      <c r="G61" s="2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K51"/>
  <sheetViews>
    <sheetView view="pageBreakPreview" zoomScaleNormal="100" zoomScaleSheetLayoutView="100" workbookViewId="0">
      <selection activeCell="B1" sqref="B1"/>
    </sheetView>
  </sheetViews>
  <sheetFormatPr defaultColWidth="8.85546875" defaultRowHeight="15" x14ac:dyDescent="0.2"/>
  <cols>
    <col min="1" max="1" width="20" style="12" customWidth="1"/>
    <col min="2" max="3" width="21.85546875" style="12" bestFit="1" customWidth="1"/>
    <col min="4" max="4" width="9.28515625" style="12" hidden="1" customWidth="1"/>
    <col min="5" max="5" width="8.5703125" style="12" hidden="1" customWidth="1"/>
    <col min="6" max="6" width="10.42578125" style="12" hidden="1" customWidth="1"/>
    <col min="7" max="7" width="8.140625" style="12" hidden="1" customWidth="1"/>
    <col min="8" max="8" width="11.28515625" style="12" hidden="1" customWidth="1"/>
    <col min="9" max="9" width="11.28515625" style="19" hidden="1" customWidth="1"/>
    <col min="10" max="12" width="11.28515625" style="12" hidden="1" customWidth="1"/>
    <col min="13" max="13" width="11.28515625" style="19" hidden="1" customWidth="1"/>
    <col min="14" max="14" width="1.5703125" style="12" hidden="1" customWidth="1"/>
    <col min="15" max="15" width="13.28515625" style="12" hidden="1" customWidth="1"/>
    <col min="16" max="16" width="12.85546875" style="19" hidden="1" customWidth="1"/>
    <col min="17" max="18" width="11.28515625" style="12" hidden="1" customWidth="1"/>
    <col min="19" max="19" width="11.28515625" style="19" hidden="1" customWidth="1"/>
    <col min="20" max="20" width="11.28515625" style="12" hidden="1" customWidth="1"/>
    <col min="21" max="21" width="15.85546875" style="12" customWidth="1"/>
    <col min="22" max="22" width="13.7109375" style="12" customWidth="1"/>
    <col min="23" max="23" width="13.42578125" style="12" customWidth="1"/>
    <col min="24" max="24" width="12.42578125" style="12" customWidth="1"/>
    <col min="25" max="25" width="13.7109375" style="12" customWidth="1"/>
    <col min="26" max="26" width="13.42578125" style="12" customWidth="1"/>
    <col min="27" max="27" width="12.42578125" style="12" customWidth="1"/>
    <col min="28" max="28" width="9.85546875" style="12" customWidth="1"/>
    <col min="29" max="16384" width="8.85546875" style="12"/>
  </cols>
  <sheetData>
    <row r="1" spans="1:37" ht="27" customHeight="1" x14ac:dyDescent="0.25">
      <c r="A1" s="11" t="s">
        <v>28</v>
      </c>
      <c r="H1" s="208" t="s">
        <v>29</v>
      </c>
      <c r="I1" s="209"/>
      <c r="J1" s="209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13"/>
      <c r="V1" s="14" t="s">
        <v>30</v>
      </c>
      <c r="W1" s="15"/>
      <c r="X1" s="15"/>
      <c r="Y1" s="14" t="s">
        <v>31</v>
      </c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1:37" ht="27" customHeight="1" thickBot="1" x14ac:dyDescent="0.3">
      <c r="A2" s="16" t="s">
        <v>32</v>
      </c>
      <c r="B2" s="17" t="s">
        <v>33</v>
      </c>
      <c r="C2" s="17" t="s">
        <v>34</v>
      </c>
      <c r="G2" s="18"/>
      <c r="K2" s="206"/>
      <c r="L2" s="207"/>
      <c r="M2" s="207"/>
      <c r="N2" s="207"/>
      <c r="O2" s="207"/>
      <c r="P2" s="207"/>
      <c r="Q2" s="207"/>
      <c r="R2" s="207"/>
      <c r="S2" s="20"/>
      <c r="T2" s="95"/>
      <c r="V2" s="211" t="s">
        <v>35</v>
      </c>
      <c r="W2" s="211"/>
      <c r="X2" s="211"/>
      <c r="Y2" s="211" t="s">
        <v>35</v>
      </c>
      <c r="Z2" s="211"/>
      <c r="AA2" s="211"/>
      <c r="AB2" s="21"/>
    </row>
    <row r="3" spans="1:37" ht="27" customHeight="1" x14ac:dyDescent="0.25">
      <c r="A3" s="94" t="s">
        <v>0</v>
      </c>
      <c r="B3" s="22" t="s">
        <v>0</v>
      </c>
      <c r="C3" s="22" t="s">
        <v>0</v>
      </c>
      <c r="D3" s="23" t="s">
        <v>2</v>
      </c>
      <c r="E3" s="23" t="s">
        <v>4</v>
      </c>
      <c r="F3" s="23" t="s">
        <v>5</v>
      </c>
      <c r="G3" s="23" t="s">
        <v>6</v>
      </c>
      <c r="H3" s="24" t="s">
        <v>36</v>
      </c>
      <c r="I3" s="25" t="s">
        <v>37</v>
      </c>
      <c r="J3" s="26" t="s">
        <v>6</v>
      </c>
      <c r="K3" s="27" t="s">
        <v>38</v>
      </c>
      <c r="L3" s="28" t="s">
        <v>39</v>
      </c>
      <c r="M3" s="29" t="s">
        <v>37</v>
      </c>
      <c r="N3" s="30" t="s">
        <v>6</v>
      </c>
      <c r="O3" s="24" t="s">
        <v>35</v>
      </c>
      <c r="P3" s="25" t="s">
        <v>37</v>
      </c>
      <c r="Q3" s="26" t="s">
        <v>6</v>
      </c>
      <c r="R3" s="28" t="s">
        <v>40</v>
      </c>
      <c r="S3" s="29" t="s">
        <v>37</v>
      </c>
      <c r="T3" s="31" t="s">
        <v>6</v>
      </c>
      <c r="V3" s="24" t="s">
        <v>35</v>
      </c>
      <c r="W3" s="25" t="s">
        <v>37</v>
      </c>
      <c r="X3" s="26" t="s">
        <v>6</v>
      </c>
      <c r="Y3" s="86" t="s">
        <v>35</v>
      </c>
      <c r="Z3" s="87" t="s">
        <v>37</v>
      </c>
      <c r="AA3" s="88" t="s">
        <v>6</v>
      </c>
      <c r="AB3" s="30"/>
    </row>
    <row r="4" spans="1:37" ht="27" customHeight="1" x14ac:dyDescent="0.25">
      <c r="A4" s="12" t="s">
        <v>7</v>
      </c>
      <c r="B4" s="32" t="s">
        <v>7</v>
      </c>
      <c r="C4" s="32" t="s">
        <v>7</v>
      </c>
      <c r="D4" s="33">
        <v>580</v>
      </c>
      <c r="E4" s="33">
        <v>609</v>
      </c>
      <c r="F4" s="34">
        <f t="shared" ref="F4:F22" si="0">(E4-D4)/D4</f>
        <v>0.05</v>
      </c>
      <c r="G4" s="33">
        <f t="shared" ref="G4:G22" si="1">E4-D4</f>
        <v>29</v>
      </c>
      <c r="H4" s="35">
        <f t="shared" ref="H4:H17" si="2">+E4*1.02</f>
        <v>621.18000000000006</v>
      </c>
      <c r="I4" s="36">
        <f>+J4/E4</f>
        <v>2.0000000000000104E-2</v>
      </c>
      <c r="J4" s="37">
        <f>+H4-E4</f>
        <v>12.180000000000064</v>
      </c>
      <c r="K4" s="38">
        <f t="shared" ref="K4:K17" si="3">+E4*1.01</f>
        <v>615.09</v>
      </c>
      <c r="L4" s="39">
        <f>+E4*1.03</f>
        <v>627.27</v>
      </c>
      <c r="M4" s="40">
        <f>+N4/E4</f>
        <v>2.9999999999999971E-2</v>
      </c>
      <c r="N4" s="39">
        <f>+L4-E4</f>
        <v>18.269999999999982</v>
      </c>
      <c r="O4" s="41">
        <f>+E4*1.04</f>
        <v>633.36</v>
      </c>
      <c r="P4" s="42">
        <f>+Q4/E4</f>
        <v>4.0000000000000022E-2</v>
      </c>
      <c r="Q4" s="43">
        <f>+O4-E4</f>
        <v>24.360000000000014</v>
      </c>
      <c r="R4" s="39">
        <f>+E4*1.05</f>
        <v>639.45000000000005</v>
      </c>
      <c r="S4" s="40">
        <f>+T4/E4</f>
        <v>5.0000000000000072E-2</v>
      </c>
      <c r="T4" s="39">
        <f>+R4-E4</f>
        <v>30.450000000000045</v>
      </c>
      <c r="V4" s="41">
        <f>+O4*1.04</f>
        <v>658.69440000000009</v>
      </c>
      <c r="W4" s="42">
        <f>+X4/O4</f>
        <v>4.0000000000000112E-2</v>
      </c>
      <c r="X4" s="43">
        <f>+V4-O4</f>
        <v>25.334400000000073</v>
      </c>
      <c r="Y4" s="89">
        <f>+V4*1.04</f>
        <v>685.04217600000015</v>
      </c>
      <c r="Z4" s="90">
        <f>+AA4/V4</f>
        <v>4.0000000000000098E-2</v>
      </c>
      <c r="AA4" s="91">
        <f>+Y4-V4</f>
        <v>26.347776000000067</v>
      </c>
      <c r="AB4" s="44"/>
    </row>
    <row r="5" spans="1:37" ht="27" customHeight="1" x14ac:dyDescent="0.25">
      <c r="A5" s="12" t="s">
        <v>8</v>
      </c>
      <c r="B5" s="32" t="s">
        <v>8</v>
      </c>
      <c r="C5" s="32" t="s">
        <v>8</v>
      </c>
      <c r="D5" s="33">
        <v>790</v>
      </c>
      <c r="E5" s="33">
        <v>830</v>
      </c>
      <c r="F5" s="34">
        <f t="shared" si="0"/>
        <v>5.0632911392405063E-2</v>
      </c>
      <c r="G5" s="33">
        <f t="shared" si="1"/>
        <v>40</v>
      </c>
      <c r="H5" s="35">
        <f t="shared" si="2"/>
        <v>846.6</v>
      </c>
      <c r="I5" s="36">
        <f t="shared" ref="I5:I47" si="4">+J5/E5</f>
        <v>2.0000000000000028E-2</v>
      </c>
      <c r="J5" s="37">
        <f t="shared" ref="J5:J47" si="5">+H5-E5</f>
        <v>16.600000000000023</v>
      </c>
      <c r="K5" s="38">
        <f t="shared" si="3"/>
        <v>838.3</v>
      </c>
      <c r="L5" s="39">
        <f t="shared" ref="L5:L17" si="6">+E5*1.03</f>
        <v>854.9</v>
      </c>
      <c r="M5" s="40">
        <f t="shared" ref="M5:M47" si="7">+N5/E5</f>
        <v>2.9999999999999971E-2</v>
      </c>
      <c r="N5" s="39">
        <f t="shared" ref="N5:N47" si="8">+L5-E5</f>
        <v>24.899999999999977</v>
      </c>
      <c r="O5" s="41">
        <f t="shared" ref="O5:O17" si="9">+E5*1.04</f>
        <v>863.2</v>
      </c>
      <c r="P5" s="42">
        <f t="shared" ref="P5:P47" si="10">+Q5/E5</f>
        <v>4.0000000000000056E-2</v>
      </c>
      <c r="Q5" s="43">
        <f t="shared" ref="Q5:Q47" si="11">+O5-E5</f>
        <v>33.200000000000045</v>
      </c>
      <c r="R5" s="39">
        <f t="shared" ref="R5:R17" si="12">+E5*1.05</f>
        <v>871.5</v>
      </c>
      <c r="S5" s="40">
        <f t="shared" ref="S5:S47" si="13">+T5/E5</f>
        <v>0.05</v>
      </c>
      <c r="T5" s="39">
        <f t="shared" ref="T5:T47" si="14">+R5-E5</f>
        <v>41.5</v>
      </c>
      <c r="V5" s="41">
        <f t="shared" ref="V5:V21" si="15">+O5*1.04</f>
        <v>897.72800000000007</v>
      </c>
      <c r="W5" s="42">
        <f t="shared" ref="W5:W21" si="16">+X5/O5</f>
        <v>4.0000000000000022E-2</v>
      </c>
      <c r="X5" s="43">
        <f t="shared" ref="X5:X21" si="17">+V5-O5</f>
        <v>34.52800000000002</v>
      </c>
      <c r="Y5" s="89">
        <f t="shared" ref="Y5:Y43" si="18">+V5*1.04</f>
        <v>933.6371200000001</v>
      </c>
      <c r="Z5" s="90">
        <f t="shared" ref="Z5:Z47" si="19">+AA5/V5</f>
        <v>4.0000000000000029E-2</v>
      </c>
      <c r="AA5" s="91">
        <f t="shared" ref="AA5:AA47" si="20">+Y5-V5</f>
        <v>35.90912000000003</v>
      </c>
      <c r="AB5" s="44"/>
    </row>
    <row r="6" spans="1:37" ht="27" customHeight="1" x14ac:dyDescent="0.25">
      <c r="A6" s="12" t="s">
        <v>9</v>
      </c>
      <c r="B6" s="32" t="s">
        <v>9</v>
      </c>
      <c r="C6" s="32" t="s">
        <v>9</v>
      </c>
      <c r="D6" s="33">
        <v>1026</v>
      </c>
      <c r="E6" s="33">
        <v>1077</v>
      </c>
      <c r="F6" s="34">
        <f t="shared" si="0"/>
        <v>4.9707602339181284E-2</v>
      </c>
      <c r="G6" s="33">
        <f t="shared" si="1"/>
        <v>51</v>
      </c>
      <c r="H6" s="35">
        <f t="shared" si="2"/>
        <v>1098.54</v>
      </c>
      <c r="I6" s="36">
        <f t="shared" si="4"/>
        <v>1.9999999999999966E-2</v>
      </c>
      <c r="J6" s="37">
        <f t="shared" si="5"/>
        <v>21.539999999999964</v>
      </c>
      <c r="K6" s="38">
        <f t="shared" si="3"/>
        <v>1087.77</v>
      </c>
      <c r="L6" s="39">
        <f t="shared" si="6"/>
        <v>1109.31</v>
      </c>
      <c r="M6" s="40">
        <f t="shared" si="7"/>
        <v>2.999999999999995E-2</v>
      </c>
      <c r="N6" s="39">
        <f t="shared" si="8"/>
        <v>32.309999999999945</v>
      </c>
      <c r="O6" s="41">
        <f t="shared" si="9"/>
        <v>1120.08</v>
      </c>
      <c r="P6" s="42">
        <f t="shared" si="10"/>
        <v>3.9999999999999931E-2</v>
      </c>
      <c r="Q6" s="43">
        <f t="shared" si="11"/>
        <v>43.079999999999927</v>
      </c>
      <c r="R6" s="39">
        <f t="shared" si="12"/>
        <v>1130.8500000000001</v>
      </c>
      <c r="S6" s="40">
        <f t="shared" si="13"/>
        <v>5.0000000000000128E-2</v>
      </c>
      <c r="T6" s="39">
        <f t="shared" si="14"/>
        <v>53.850000000000136</v>
      </c>
      <c r="V6" s="41">
        <f t="shared" si="15"/>
        <v>1164.8832</v>
      </c>
      <c r="W6" s="42">
        <f t="shared" si="16"/>
        <v>4.0000000000000056E-2</v>
      </c>
      <c r="X6" s="43">
        <f t="shared" si="17"/>
        <v>44.803200000000061</v>
      </c>
      <c r="Y6" s="89">
        <f t="shared" si="18"/>
        <v>1211.4785280000001</v>
      </c>
      <c r="Z6" s="90">
        <f t="shared" si="19"/>
        <v>4.0000000000000091E-2</v>
      </c>
      <c r="AA6" s="91">
        <f t="shared" si="20"/>
        <v>46.595328000000109</v>
      </c>
      <c r="AB6" s="44"/>
    </row>
    <row r="7" spans="1:37" ht="27" customHeight="1" x14ac:dyDescent="0.25">
      <c r="A7" s="12" t="s">
        <v>10</v>
      </c>
      <c r="B7" s="32" t="s">
        <v>10</v>
      </c>
      <c r="C7" s="32" t="s">
        <v>10</v>
      </c>
      <c r="D7" s="33">
        <v>1360</v>
      </c>
      <c r="E7" s="33">
        <v>1428</v>
      </c>
      <c r="F7" s="34">
        <f t="shared" si="0"/>
        <v>0.05</v>
      </c>
      <c r="G7" s="33">
        <f t="shared" si="1"/>
        <v>68</v>
      </c>
      <c r="H7" s="35">
        <f t="shared" si="2"/>
        <v>1456.56</v>
      </c>
      <c r="I7" s="36">
        <f t="shared" si="4"/>
        <v>1.9999999999999962E-2</v>
      </c>
      <c r="J7" s="37">
        <f t="shared" si="5"/>
        <v>28.559999999999945</v>
      </c>
      <c r="K7" s="38">
        <f t="shared" si="3"/>
        <v>1442.28</v>
      </c>
      <c r="L7" s="39">
        <f t="shared" si="6"/>
        <v>1470.8400000000001</v>
      </c>
      <c r="M7" s="40">
        <f t="shared" si="7"/>
        <v>3.0000000000000103E-2</v>
      </c>
      <c r="N7" s="39">
        <f t="shared" si="8"/>
        <v>42.840000000000146</v>
      </c>
      <c r="O7" s="41">
        <f t="shared" si="9"/>
        <v>1485.1200000000001</v>
      </c>
      <c r="P7" s="42">
        <f t="shared" si="10"/>
        <v>4.0000000000000084E-2</v>
      </c>
      <c r="Q7" s="43">
        <f t="shared" si="11"/>
        <v>57.120000000000118</v>
      </c>
      <c r="R7" s="39">
        <f t="shared" si="12"/>
        <v>1499.4</v>
      </c>
      <c r="S7" s="40">
        <f t="shared" si="13"/>
        <v>5.0000000000000065E-2</v>
      </c>
      <c r="T7" s="39">
        <f t="shared" si="14"/>
        <v>71.400000000000091</v>
      </c>
      <c r="V7" s="41">
        <f t="shared" si="15"/>
        <v>1544.5248000000001</v>
      </c>
      <c r="W7" s="42">
        <f t="shared" si="16"/>
        <v>4.0000000000000015E-2</v>
      </c>
      <c r="X7" s="43">
        <f t="shared" si="17"/>
        <v>59.404800000000023</v>
      </c>
      <c r="Y7" s="89">
        <f t="shared" si="18"/>
        <v>1606.3057920000001</v>
      </c>
      <c r="Z7" s="90">
        <f t="shared" si="19"/>
        <v>3.9999999999999973E-2</v>
      </c>
      <c r="AA7" s="91">
        <f t="shared" si="20"/>
        <v>61.780991999999969</v>
      </c>
      <c r="AB7" s="44"/>
    </row>
    <row r="8" spans="1:37" ht="27" customHeight="1" x14ac:dyDescent="0.25">
      <c r="A8" s="12" t="s">
        <v>11</v>
      </c>
      <c r="B8" s="32" t="s">
        <v>11</v>
      </c>
      <c r="C8" s="32" t="s">
        <v>11</v>
      </c>
      <c r="D8" s="33">
        <v>1735</v>
      </c>
      <c r="E8" s="33">
        <v>1822</v>
      </c>
      <c r="F8" s="34">
        <f t="shared" si="0"/>
        <v>5.0144092219020171E-2</v>
      </c>
      <c r="G8" s="33">
        <f t="shared" si="1"/>
        <v>87</v>
      </c>
      <c r="H8" s="35">
        <f t="shared" si="2"/>
        <v>1858.44</v>
      </c>
      <c r="I8" s="36">
        <f t="shared" si="4"/>
        <v>2.0000000000000032E-2</v>
      </c>
      <c r="J8" s="37">
        <f t="shared" si="5"/>
        <v>36.440000000000055</v>
      </c>
      <c r="K8" s="38">
        <f t="shared" si="3"/>
        <v>1840.22</v>
      </c>
      <c r="L8" s="39">
        <f t="shared" si="6"/>
        <v>1876.66</v>
      </c>
      <c r="M8" s="40">
        <f t="shared" si="7"/>
        <v>3.0000000000000044E-2</v>
      </c>
      <c r="N8" s="39">
        <f t="shared" si="8"/>
        <v>54.660000000000082</v>
      </c>
      <c r="O8" s="41">
        <f t="shared" si="9"/>
        <v>1894.88</v>
      </c>
      <c r="P8" s="42">
        <f t="shared" si="10"/>
        <v>4.0000000000000063E-2</v>
      </c>
      <c r="Q8" s="43">
        <f t="shared" si="11"/>
        <v>72.880000000000109</v>
      </c>
      <c r="R8" s="39">
        <f t="shared" si="12"/>
        <v>1913.1000000000001</v>
      </c>
      <c r="S8" s="40">
        <f t="shared" si="13"/>
        <v>5.0000000000000072E-2</v>
      </c>
      <c r="T8" s="39">
        <f t="shared" si="14"/>
        <v>91.100000000000136</v>
      </c>
      <c r="V8" s="41">
        <f t="shared" si="15"/>
        <v>1970.6752000000001</v>
      </c>
      <c r="W8" s="42">
        <f t="shared" si="16"/>
        <v>4.0000000000000008E-2</v>
      </c>
      <c r="X8" s="43">
        <f t="shared" si="17"/>
        <v>75.795200000000023</v>
      </c>
      <c r="Y8" s="89">
        <f t="shared" si="18"/>
        <v>2049.5022080000003</v>
      </c>
      <c r="Z8" s="90">
        <f t="shared" si="19"/>
        <v>4.0000000000000105E-2</v>
      </c>
      <c r="AA8" s="91">
        <f t="shared" si="20"/>
        <v>78.827008000000205</v>
      </c>
      <c r="AB8" s="44"/>
    </row>
    <row r="9" spans="1:37" ht="27" customHeight="1" x14ac:dyDescent="0.25">
      <c r="A9" s="12" t="s">
        <v>12</v>
      </c>
      <c r="B9" s="32" t="s">
        <v>12</v>
      </c>
      <c r="C9" s="32" t="s">
        <v>12</v>
      </c>
      <c r="D9" s="33">
        <v>2229</v>
      </c>
      <c r="E9" s="33">
        <v>2340</v>
      </c>
      <c r="F9" s="34">
        <f t="shared" si="0"/>
        <v>4.9798115746971738E-2</v>
      </c>
      <c r="G9" s="33">
        <f t="shared" si="1"/>
        <v>111</v>
      </c>
      <c r="H9" s="35">
        <f t="shared" si="2"/>
        <v>2386.8000000000002</v>
      </c>
      <c r="I9" s="36">
        <f t="shared" si="4"/>
        <v>2.0000000000000077E-2</v>
      </c>
      <c r="J9" s="37">
        <f t="shared" si="5"/>
        <v>46.800000000000182</v>
      </c>
      <c r="K9" s="38">
        <f t="shared" si="3"/>
        <v>2363.4</v>
      </c>
      <c r="L9" s="39">
        <f t="shared" si="6"/>
        <v>2410.2000000000003</v>
      </c>
      <c r="M9" s="40">
        <f t="shared" si="7"/>
        <v>3.0000000000000117E-2</v>
      </c>
      <c r="N9" s="39">
        <f t="shared" si="8"/>
        <v>70.200000000000273</v>
      </c>
      <c r="O9" s="41">
        <f t="shared" si="9"/>
        <v>2433.6</v>
      </c>
      <c r="P9" s="42">
        <f t="shared" si="10"/>
        <v>3.9999999999999959E-2</v>
      </c>
      <c r="Q9" s="43">
        <f t="shared" si="11"/>
        <v>93.599999999999909</v>
      </c>
      <c r="R9" s="39">
        <f t="shared" si="12"/>
        <v>2457</v>
      </c>
      <c r="S9" s="40">
        <f t="shared" si="13"/>
        <v>0.05</v>
      </c>
      <c r="T9" s="39">
        <f t="shared" si="14"/>
        <v>117</v>
      </c>
      <c r="V9" s="41">
        <f t="shared" si="15"/>
        <v>2530.944</v>
      </c>
      <c r="W9" s="42">
        <f t="shared" si="16"/>
        <v>4.0000000000000022E-2</v>
      </c>
      <c r="X9" s="43">
        <f t="shared" si="17"/>
        <v>97.344000000000051</v>
      </c>
      <c r="Y9" s="89">
        <f t="shared" si="18"/>
        <v>2632.1817599999999</v>
      </c>
      <c r="Z9" s="90">
        <f t="shared" si="19"/>
        <v>3.9999999999999994E-2</v>
      </c>
      <c r="AA9" s="91">
        <f t="shared" si="20"/>
        <v>101.23775999999998</v>
      </c>
      <c r="AB9" s="44"/>
    </row>
    <row r="10" spans="1:37" ht="27" customHeight="1" x14ac:dyDescent="0.25">
      <c r="A10" s="12" t="s">
        <v>13</v>
      </c>
      <c r="B10" s="32" t="s">
        <v>13</v>
      </c>
      <c r="C10" s="32" t="s">
        <v>13</v>
      </c>
      <c r="D10" s="33">
        <v>2784</v>
      </c>
      <c r="E10" s="33">
        <v>2923</v>
      </c>
      <c r="F10" s="34">
        <f t="shared" si="0"/>
        <v>4.9928160919540228E-2</v>
      </c>
      <c r="G10" s="33">
        <f t="shared" si="1"/>
        <v>139</v>
      </c>
      <c r="H10" s="35">
        <f t="shared" si="2"/>
        <v>2981.46</v>
      </c>
      <c r="I10" s="36">
        <f t="shared" si="4"/>
        <v>2.0000000000000011E-2</v>
      </c>
      <c r="J10" s="37">
        <f t="shared" si="5"/>
        <v>58.460000000000036</v>
      </c>
      <c r="K10" s="38">
        <f t="shared" si="3"/>
        <v>2952.23</v>
      </c>
      <c r="L10" s="39">
        <f t="shared" si="6"/>
        <v>3010.69</v>
      </c>
      <c r="M10" s="40">
        <f t="shared" si="7"/>
        <v>3.000000000000002E-2</v>
      </c>
      <c r="N10" s="39">
        <f t="shared" si="8"/>
        <v>87.690000000000055</v>
      </c>
      <c r="O10" s="41">
        <f t="shared" si="9"/>
        <v>3039.92</v>
      </c>
      <c r="P10" s="42">
        <f t="shared" si="10"/>
        <v>4.0000000000000022E-2</v>
      </c>
      <c r="Q10" s="43">
        <f t="shared" si="11"/>
        <v>116.92000000000007</v>
      </c>
      <c r="R10" s="39">
        <f t="shared" si="12"/>
        <v>3069.15</v>
      </c>
      <c r="S10" s="40">
        <f t="shared" si="13"/>
        <v>5.0000000000000031E-2</v>
      </c>
      <c r="T10" s="39">
        <f t="shared" si="14"/>
        <v>146.15000000000009</v>
      </c>
      <c r="V10" s="41">
        <f t="shared" si="15"/>
        <v>3161.5168000000003</v>
      </c>
      <c r="W10" s="42">
        <f t="shared" si="16"/>
        <v>4.0000000000000084E-2</v>
      </c>
      <c r="X10" s="43">
        <f t="shared" si="17"/>
        <v>121.59680000000026</v>
      </c>
      <c r="Y10" s="89">
        <f t="shared" si="18"/>
        <v>3287.9774720000005</v>
      </c>
      <c r="Z10" s="90">
        <f t="shared" si="19"/>
        <v>4.0000000000000049E-2</v>
      </c>
      <c r="AA10" s="91">
        <f t="shared" si="20"/>
        <v>126.46067200000016</v>
      </c>
      <c r="AB10" s="44"/>
    </row>
    <row r="11" spans="1:37" ht="27" customHeight="1" x14ac:dyDescent="0.25">
      <c r="A11" s="12" t="s">
        <v>14</v>
      </c>
      <c r="B11" s="32" t="s">
        <v>14</v>
      </c>
      <c r="C11" s="32" t="s">
        <v>14</v>
      </c>
      <c r="D11" s="33">
        <v>3401</v>
      </c>
      <c r="E11" s="33">
        <v>3571</v>
      </c>
      <c r="F11" s="34">
        <f t="shared" si="0"/>
        <v>4.9985298441634816E-2</v>
      </c>
      <c r="G11" s="33">
        <f t="shared" si="1"/>
        <v>170</v>
      </c>
      <c r="H11" s="35">
        <f t="shared" si="2"/>
        <v>3642.42</v>
      </c>
      <c r="I11" s="36">
        <f t="shared" si="4"/>
        <v>2.0000000000000021E-2</v>
      </c>
      <c r="J11" s="37">
        <f t="shared" si="5"/>
        <v>71.420000000000073</v>
      </c>
      <c r="K11" s="38">
        <f t="shared" si="3"/>
        <v>3606.71</v>
      </c>
      <c r="L11" s="39">
        <f t="shared" si="6"/>
        <v>3678.13</v>
      </c>
      <c r="M11" s="40">
        <f t="shared" si="7"/>
        <v>3.000000000000003E-2</v>
      </c>
      <c r="N11" s="39">
        <f t="shared" si="8"/>
        <v>107.13000000000011</v>
      </c>
      <c r="O11" s="41">
        <f t="shared" si="9"/>
        <v>3713.84</v>
      </c>
      <c r="P11" s="42">
        <f t="shared" si="10"/>
        <v>4.0000000000000042E-2</v>
      </c>
      <c r="Q11" s="43">
        <f t="shared" si="11"/>
        <v>142.84000000000015</v>
      </c>
      <c r="R11" s="39">
        <f t="shared" si="12"/>
        <v>3749.55</v>
      </c>
      <c r="S11" s="40">
        <f t="shared" si="13"/>
        <v>5.0000000000000051E-2</v>
      </c>
      <c r="T11" s="39">
        <f t="shared" si="14"/>
        <v>178.55000000000018</v>
      </c>
      <c r="V11" s="41">
        <f t="shared" si="15"/>
        <v>3862.3936000000003</v>
      </c>
      <c r="W11" s="42">
        <f t="shared" si="16"/>
        <v>4.0000000000000049E-2</v>
      </c>
      <c r="X11" s="43">
        <f t="shared" si="17"/>
        <v>148.55360000000019</v>
      </c>
      <c r="Y11" s="89">
        <f t="shared" si="18"/>
        <v>4016.8893440000006</v>
      </c>
      <c r="Z11" s="90">
        <f t="shared" si="19"/>
        <v>4.000000000000007E-2</v>
      </c>
      <c r="AA11" s="91">
        <f t="shared" si="20"/>
        <v>154.49574400000029</v>
      </c>
      <c r="AB11" s="44"/>
    </row>
    <row r="12" spans="1:37" ht="27" customHeight="1" x14ac:dyDescent="0.25">
      <c r="A12" s="12" t="s">
        <v>15</v>
      </c>
      <c r="B12" s="32" t="s">
        <v>15</v>
      </c>
      <c r="C12" s="32" t="s">
        <v>15</v>
      </c>
      <c r="D12" s="33">
        <v>4080</v>
      </c>
      <c r="E12" s="33">
        <v>4284</v>
      </c>
      <c r="F12" s="34">
        <f t="shared" si="0"/>
        <v>0.05</v>
      </c>
      <c r="G12" s="33">
        <f t="shared" si="1"/>
        <v>204</v>
      </c>
      <c r="H12" s="35">
        <f t="shared" si="2"/>
        <v>4369.68</v>
      </c>
      <c r="I12" s="36">
        <f t="shared" si="4"/>
        <v>2.0000000000000066E-2</v>
      </c>
      <c r="J12" s="37">
        <f t="shared" si="5"/>
        <v>85.680000000000291</v>
      </c>
      <c r="K12" s="38">
        <f t="shared" si="3"/>
        <v>4326.84</v>
      </c>
      <c r="L12" s="39">
        <f t="shared" si="6"/>
        <v>4412.5200000000004</v>
      </c>
      <c r="M12" s="40">
        <f t="shared" si="7"/>
        <v>3.0000000000000103E-2</v>
      </c>
      <c r="N12" s="39">
        <f t="shared" si="8"/>
        <v>128.52000000000044</v>
      </c>
      <c r="O12" s="41">
        <f t="shared" si="9"/>
        <v>4455.3600000000006</v>
      </c>
      <c r="P12" s="42">
        <f t="shared" si="10"/>
        <v>4.0000000000000133E-2</v>
      </c>
      <c r="Q12" s="43">
        <f t="shared" si="11"/>
        <v>171.36000000000058</v>
      </c>
      <c r="R12" s="39">
        <f t="shared" si="12"/>
        <v>4498.2</v>
      </c>
      <c r="S12" s="40">
        <f t="shared" si="13"/>
        <v>4.9999999999999954E-2</v>
      </c>
      <c r="T12" s="39">
        <f t="shared" si="14"/>
        <v>214.19999999999982</v>
      </c>
      <c r="V12" s="41">
        <f t="shared" si="15"/>
        <v>4633.5744000000004</v>
      </c>
      <c r="W12" s="42">
        <f t="shared" si="16"/>
        <v>3.9999999999999959E-2</v>
      </c>
      <c r="X12" s="43">
        <f t="shared" si="17"/>
        <v>178.21439999999984</v>
      </c>
      <c r="Y12" s="89">
        <f t="shared" si="18"/>
        <v>4818.9173760000003</v>
      </c>
      <c r="Z12" s="90">
        <f t="shared" si="19"/>
        <v>3.9999999999999973E-2</v>
      </c>
      <c r="AA12" s="91">
        <f t="shared" si="20"/>
        <v>185.34297599999991</v>
      </c>
      <c r="AB12" s="44"/>
    </row>
    <row r="13" spans="1:37" ht="27" customHeight="1" x14ac:dyDescent="0.25">
      <c r="A13" s="12" t="s">
        <v>16</v>
      </c>
      <c r="B13" s="32" t="s">
        <v>16</v>
      </c>
      <c r="C13" s="32" t="s">
        <v>16</v>
      </c>
      <c r="D13" s="33">
        <v>4924</v>
      </c>
      <c r="E13" s="33">
        <v>5170</v>
      </c>
      <c r="F13" s="34">
        <f t="shared" si="0"/>
        <v>4.9959382615759544E-2</v>
      </c>
      <c r="G13" s="33">
        <f t="shared" si="1"/>
        <v>246</v>
      </c>
      <c r="H13" s="35">
        <f t="shared" si="2"/>
        <v>5273.4000000000005</v>
      </c>
      <c r="I13" s="36">
        <f t="shared" si="4"/>
        <v>2.0000000000000104E-2</v>
      </c>
      <c r="J13" s="37">
        <f t="shared" si="5"/>
        <v>103.40000000000055</v>
      </c>
      <c r="K13" s="38">
        <f t="shared" si="3"/>
        <v>5221.7</v>
      </c>
      <c r="L13" s="39">
        <f t="shared" si="6"/>
        <v>5325.1</v>
      </c>
      <c r="M13" s="40">
        <f t="shared" si="7"/>
        <v>3.0000000000000072E-2</v>
      </c>
      <c r="N13" s="39">
        <f t="shared" si="8"/>
        <v>155.10000000000036</v>
      </c>
      <c r="O13" s="41">
        <f t="shared" si="9"/>
        <v>5376.8</v>
      </c>
      <c r="P13" s="42">
        <f t="shared" si="10"/>
        <v>4.0000000000000036E-2</v>
      </c>
      <c r="Q13" s="43">
        <f t="shared" si="11"/>
        <v>206.80000000000018</v>
      </c>
      <c r="R13" s="39">
        <f t="shared" si="12"/>
        <v>5428.5</v>
      </c>
      <c r="S13" s="40">
        <f t="shared" si="13"/>
        <v>0.05</v>
      </c>
      <c r="T13" s="39">
        <f t="shared" si="14"/>
        <v>258.5</v>
      </c>
      <c r="V13" s="41">
        <f t="shared" si="15"/>
        <v>5591.8720000000003</v>
      </c>
      <c r="W13" s="42">
        <f t="shared" si="16"/>
        <v>4.0000000000000022E-2</v>
      </c>
      <c r="X13" s="43">
        <f t="shared" si="17"/>
        <v>215.07200000000012</v>
      </c>
      <c r="Y13" s="89">
        <f t="shared" si="18"/>
        <v>5815.5468800000008</v>
      </c>
      <c r="Z13" s="90">
        <f t="shared" si="19"/>
        <v>4.0000000000000084E-2</v>
      </c>
      <c r="AA13" s="91">
        <f t="shared" si="20"/>
        <v>223.67488000000048</v>
      </c>
      <c r="AB13" s="44"/>
    </row>
    <row r="14" spans="1:37" ht="27" customHeight="1" x14ac:dyDescent="0.25">
      <c r="A14" s="12" t="s">
        <v>17</v>
      </c>
      <c r="B14" s="32" t="s">
        <v>17</v>
      </c>
      <c r="C14" s="32" t="s">
        <v>17</v>
      </c>
      <c r="D14" s="33">
        <v>5842</v>
      </c>
      <c r="E14" s="33">
        <v>6134</v>
      </c>
      <c r="F14" s="34">
        <f t="shared" si="0"/>
        <v>4.9982882574460798E-2</v>
      </c>
      <c r="G14" s="33">
        <f t="shared" si="1"/>
        <v>292</v>
      </c>
      <c r="H14" s="35">
        <f t="shared" si="2"/>
        <v>6256.68</v>
      </c>
      <c r="I14" s="36">
        <f t="shared" si="4"/>
        <v>2.0000000000000049E-2</v>
      </c>
      <c r="J14" s="37">
        <f t="shared" si="5"/>
        <v>122.68000000000029</v>
      </c>
      <c r="K14" s="38">
        <f t="shared" si="3"/>
        <v>6195.34</v>
      </c>
      <c r="L14" s="39">
        <f t="shared" si="6"/>
        <v>6318.02</v>
      </c>
      <c r="M14" s="40">
        <f t="shared" si="7"/>
        <v>3.0000000000000072E-2</v>
      </c>
      <c r="N14" s="39">
        <f t="shared" si="8"/>
        <v>184.02000000000044</v>
      </c>
      <c r="O14" s="41">
        <f t="shared" si="9"/>
        <v>6379.3600000000006</v>
      </c>
      <c r="P14" s="42">
        <f t="shared" si="10"/>
        <v>4.0000000000000098E-2</v>
      </c>
      <c r="Q14" s="43">
        <f t="shared" si="11"/>
        <v>245.36000000000058</v>
      </c>
      <c r="R14" s="39">
        <f t="shared" si="12"/>
        <v>6440.7</v>
      </c>
      <c r="S14" s="40">
        <f t="shared" si="13"/>
        <v>4.9999999999999968E-2</v>
      </c>
      <c r="T14" s="39">
        <f t="shared" si="14"/>
        <v>306.69999999999982</v>
      </c>
      <c r="V14" s="41">
        <f t="shared" si="15"/>
        <v>6634.5344000000005</v>
      </c>
      <c r="W14" s="42">
        <f t="shared" si="16"/>
        <v>3.999999999999998E-2</v>
      </c>
      <c r="X14" s="43">
        <f t="shared" si="17"/>
        <v>255.17439999999988</v>
      </c>
      <c r="Y14" s="89">
        <f t="shared" si="18"/>
        <v>6899.9157760000007</v>
      </c>
      <c r="Z14" s="90">
        <f t="shared" si="19"/>
        <v>4.0000000000000036E-2</v>
      </c>
      <c r="AA14" s="91">
        <f t="shared" si="20"/>
        <v>265.38137600000027</v>
      </c>
      <c r="AB14" s="44"/>
    </row>
    <row r="15" spans="1:37" ht="27" customHeight="1" x14ac:dyDescent="0.25">
      <c r="A15" s="12" t="s">
        <v>18</v>
      </c>
      <c r="B15" s="32" t="s">
        <v>18</v>
      </c>
      <c r="C15" s="32" t="s">
        <v>18</v>
      </c>
      <c r="D15" s="33">
        <v>6837</v>
      </c>
      <c r="E15" s="33">
        <v>7179</v>
      </c>
      <c r="F15" s="34">
        <f t="shared" si="0"/>
        <v>5.0021939447125935E-2</v>
      </c>
      <c r="G15" s="33">
        <f t="shared" si="1"/>
        <v>342</v>
      </c>
      <c r="H15" s="35">
        <f t="shared" si="2"/>
        <v>7322.58</v>
      </c>
      <c r="I15" s="36">
        <f t="shared" si="4"/>
        <v>1.999999999999999E-2</v>
      </c>
      <c r="J15" s="37">
        <f t="shared" si="5"/>
        <v>143.57999999999993</v>
      </c>
      <c r="K15" s="38">
        <f t="shared" si="3"/>
        <v>7250.79</v>
      </c>
      <c r="L15" s="39">
        <f t="shared" si="6"/>
        <v>7394.37</v>
      </c>
      <c r="M15" s="40">
        <f t="shared" si="7"/>
        <v>2.9999999999999985E-2</v>
      </c>
      <c r="N15" s="39">
        <f t="shared" si="8"/>
        <v>215.36999999999989</v>
      </c>
      <c r="O15" s="41">
        <f t="shared" si="9"/>
        <v>7466.16</v>
      </c>
      <c r="P15" s="42">
        <f t="shared" si="10"/>
        <v>3.999999999999998E-2</v>
      </c>
      <c r="Q15" s="43">
        <f t="shared" si="11"/>
        <v>287.15999999999985</v>
      </c>
      <c r="R15" s="39">
        <f t="shared" si="12"/>
        <v>7537.9500000000007</v>
      </c>
      <c r="S15" s="40">
        <f t="shared" si="13"/>
        <v>5.00000000000001E-2</v>
      </c>
      <c r="T15" s="39">
        <f t="shared" si="14"/>
        <v>358.95000000000073</v>
      </c>
      <c r="V15" s="41">
        <f t="shared" si="15"/>
        <v>7764.8064000000004</v>
      </c>
      <c r="W15" s="42">
        <f t="shared" si="16"/>
        <v>4.000000000000007E-2</v>
      </c>
      <c r="X15" s="43">
        <f t="shared" si="17"/>
        <v>298.64640000000054</v>
      </c>
      <c r="Y15" s="89">
        <f t="shared" si="18"/>
        <v>8075.3986560000003</v>
      </c>
      <c r="Z15" s="90">
        <f t="shared" si="19"/>
        <v>3.9999999999999987E-2</v>
      </c>
      <c r="AA15" s="91">
        <f t="shared" si="20"/>
        <v>310.59225599999991</v>
      </c>
      <c r="AB15" s="44"/>
    </row>
    <row r="16" spans="1:37" ht="27" customHeight="1" thickBot="1" x14ac:dyDescent="0.3">
      <c r="A16" s="12" t="s">
        <v>25</v>
      </c>
      <c r="B16" s="32" t="s">
        <v>41</v>
      </c>
      <c r="C16" s="32" t="s">
        <v>41</v>
      </c>
      <c r="D16" s="33">
        <v>7322</v>
      </c>
      <c r="E16" s="33">
        <v>7688</v>
      </c>
      <c r="F16" s="34">
        <f t="shared" si="0"/>
        <v>4.9986342529363563E-2</v>
      </c>
      <c r="G16" s="33">
        <f t="shared" si="1"/>
        <v>366</v>
      </c>
      <c r="H16" s="35">
        <f t="shared" si="2"/>
        <v>7841.76</v>
      </c>
      <c r="I16" s="36">
        <f t="shared" si="4"/>
        <v>2.0000000000000028E-2</v>
      </c>
      <c r="J16" s="37">
        <f t="shared" si="5"/>
        <v>153.76000000000022</v>
      </c>
      <c r="K16" s="38">
        <f t="shared" si="3"/>
        <v>7764.88</v>
      </c>
      <c r="L16" s="39">
        <f t="shared" si="6"/>
        <v>7918.64</v>
      </c>
      <c r="M16" s="40">
        <f t="shared" si="7"/>
        <v>3.0000000000000044E-2</v>
      </c>
      <c r="N16" s="39">
        <f t="shared" si="8"/>
        <v>230.64000000000033</v>
      </c>
      <c r="O16" s="41">
        <f t="shared" si="9"/>
        <v>7995.52</v>
      </c>
      <c r="P16" s="42">
        <f t="shared" si="10"/>
        <v>4.0000000000000056E-2</v>
      </c>
      <c r="Q16" s="43">
        <f t="shared" si="11"/>
        <v>307.52000000000044</v>
      </c>
      <c r="R16" s="39">
        <f t="shared" si="12"/>
        <v>8072.4000000000005</v>
      </c>
      <c r="S16" s="40">
        <f t="shared" si="13"/>
        <v>5.0000000000000072E-2</v>
      </c>
      <c r="T16" s="39">
        <f t="shared" si="14"/>
        <v>384.40000000000055</v>
      </c>
      <c r="V16" s="41">
        <f t="shared" si="15"/>
        <v>8315.3407999999999</v>
      </c>
      <c r="W16" s="42">
        <f t="shared" si="16"/>
        <v>3.9999999999999938E-2</v>
      </c>
      <c r="X16" s="43">
        <f t="shared" si="17"/>
        <v>319.82079999999951</v>
      </c>
      <c r="Y16" s="89">
        <f t="shared" si="18"/>
        <v>8647.9544320000005</v>
      </c>
      <c r="Z16" s="90">
        <f t="shared" si="19"/>
        <v>4.0000000000000063E-2</v>
      </c>
      <c r="AA16" s="91">
        <f t="shared" si="20"/>
        <v>332.61363200000051</v>
      </c>
      <c r="AB16" s="44"/>
    </row>
    <row r="17" spans="1:28" ht="27" customHeight="1" thickBot="1" x14ac:dyDescent="0.3">
      <c r="A17" s="12" t="s">
        <v>26</v>
      </c>
      <c r="B17" s="32" t="s">
        <v>42</v>
      </c>
      <c r="C17" s="45" t="s">
        <v>43</v>
      </c>
      <c r="D17" s="33">
        <v>7842</v>
      </c>
      <c r="E17" s="33">
        <v>8234</v>
      </c>
      <c r="F17" s="34">
        <f t="shared" si="0"/>
        <v>4.9987248150981892E-2</v>
      </c>
      <c r="G17" s="33">
        <f t="shared" si="1"/>
        <v>392</v>
      </c>
      <c r="H17" s="35">
        <f t="shared" si="2"/>
        <v>8398.68</v>
      </c>
      <c r="I17" s="36">
        <f t="shared" si="4"/>
        <v>2.0000000000000035E-2</v>
      </c>
      <c r="J17" s="37">
        <f t="shared" si="5"/>
        <v>164.68000000000029</v>
      </c>
      <c r="K17" s="38">
        <f t="shared" si="3"/>
        <v>8316.34</v>
      </c>
      <c r="L17" s="39">
        <f t="shared" si="6"/>
        <v>8481.02</v>
      </c>
      <c r="M17" s="40">
        <f t="shared" si="7"/>
        <v>3.0000000000000054E-2</v>
      </c>
      <c r="N17" s="39">
        <f t="shared" si="8"/>
        <v>247.02000000000044</v>
      </c>
      <c r="O17" s="46">
        <f t="shared" si="9"/>
        <v>8563.36</v>
      </c>
      <c r="P17" s="47">
        <f t="shared" si="10"/>
        <v>4.000000000000007E-2</v>
      </c>
      <c r="Q17" s="48">
        <f t="shared" si="11"/>
        <v>329.36000000000058</v>
      </c>
      <c r="R17" s="39">
        <f t="shared" si="12"/>
        <v>8645.7000000000007</v>
      </c>
      <c r="S17" s="40">
        <f t="shared" si="13"/>
        <v>5.0000000000000086E-2</v>
      </c>
      <c r="T17" s="39">
        <f t="shared" si="14"/>
        <v>411.70000000000073</v>
      </c>
      <c r="U17" s="49"/>
      <c r="V17" s="41">
        <f t="shared" si="15"/>
        <v>8905.894400000001</v>
      </c>
      <c r="W17" s="42">
        <f t="shared" si="16"/>
        <v>4.0000000000000049E-2</v>
      </c>
      <c r="X17" s="43">
        <f t="shared" si="17"/>
        <v>342.53440000000046</v>
      </c>
      <c r="Y17" s="89">
        <f t="shared" si="18"/>
        <v>9262.1301760000006</v>
      </c>
      <c r="Z17" s="90">
        <f t="shared" si="19"/>
        <v>3.9999999999999945E-2</v>
      </c>
      <c r="AA17" s="91">
        <f t="shared" si="20"/>
        <v>356.23577599999953</v>
      </c>
      <c r="AB17" s="44"/>
    </row>
    <row r="18" spans="1:28" ht="27" customHeight="1" thickTop="1" thickBot="1" x14ac:dyDescent="0.3">
      <c r="A18" s="50" t="s">
        <v>27</v>
      </c>
      <c r="B18" s="51" t="s">
        <v>44</v>
      </c>
      <c r="C18" s="52" t="s">
        <v>45</v>
      </c>
      <c r="D18" s="53">
        <v>7842</v>
      </c>
      <c r="E18" s="53">
        <v>8234</v>
      </c>
      <c r="F18" s="54">
        <f t="shared" si="0"/>
        <v>4.9987248150981892E-2</v>
      </c>
      <c r="G18" s="53">
        <f t="shared" si="1"/>
        <v>392</v>
      </c>
      <c r="H18" s="35">
        <f>+E18*1.025</f>
        <v>8439.8499999999985</v>
      </c>
      <c r="I18" s="36">
        <f t="shared" si="4"/>
        <v>2.4999999999999824E-2</v>
      </c>
      <c r="J18" s="37">
        <f t="shared" si="5"/>
        <v>205.84999999999854</v>
      </c>
      <c r="K18" s="38">
        <f>+E18*1.015</f>
        <v>8357.5099999999984</v>
      </c>
      <c r="L18" s="39">
        <f>+E18*1.035</f>
        <v>8522.1899999999987</v>
      </c>
      <c r="M18" s="40">
        <f t="shared" si="7"/>
        <v>3.4999999999999844E-2</v>
      </c>
      <c r="N18" s="39">
        <f t="shared" si="8"/>
        <v>288.18999999999869</v>
      </c>
      <c r="O18" s="41">
        <f>+E18*1.04</f>
        <v>8563.36</v>
      </c>
      <c r="P18" s="42">
        <f t="shared" si="10"/>
        <v>4.000000000000007E-2</v>
      </c>
      <c r="Q18" s="43">
        <f t="shared" si="11"/>
        <v>329.36000000000058</v>
      </c>
      <c r="R18" s="39">
        <f>+E18*1.055</f>
        <v>8686.869999999999</v>
      </c>
      <c r="S18" s="40">
        <f t="shared" si="13"/>
        <v>5.4999999999999875E-2</v>
      </c>
      <c r="T18" s="39">
        <f t="shared" si="14"/>
        <v>452.86999999999898</v>
      </c>
      <c r="U18" s="55" t="s">
        <v>46</v>
      </c>
      <c r="V18" s="46">
        <f t="shared" si="15"/>
        <v>8905.894400000001</v>
      </c>
      <c r="W18" s="47">
        <f t="shared" si="16"/>
        <v>4.0000000000000049E-2</v>
      </c>
      <c r="X18" s="48">
        <f t="shared" si="17"/>
        <v>342.53440000000046</v>
      </c>
      <c r="Y18" s="89">
        <f t="shared" si="18"/>
        <v>9262.1301760000006</v>
      </c>
      <c r="Z18" s="90">
        <f t="shared" si="19"/>
        <v>3.9999999999999945E-2</v>
      </c>
      <c r="AA18" s="91">
        <f t="shared" si="20"/>
        <v>356.23577599999953</v>
      </c>
      <c r="AB18" s="44"/>
    </row>
    <row r="19" spans="1:28" ht="27" customHeight="1" thickTop="1" x14ac:dyDescent="0.25">
      <c r="A19" s="12" t="s">
        <v>22</v>
      </c>
      <c r="B19" s="32" t="s">
        <v>22</v>
      </c>
      <c r="C19" s="32" t="s">
        <v>47</v>
      </c>
      <c r="D19" s="33">
        <v>7842</v>
      </c>
      <c r="E19" s="33">
        <v>8273</v>
      </c>
      <c r="F19" s="34">
        <f t="shared" si="0"/>
        <v>5.496046926804387E-2</v>
      </c>
      <c r="G19" s="33">
        <f t="shared" si="1"/>
        <v>431</v>
      </c>
      <c r="H19" s="35">
        <f>+E19*1.03</f>
        <v>8521.19</v>
      </c>
      <c r="I19" s="36">
        <f t="shared" si="4"/>
        <v>3.0000000000000061E-2</v>
      </c>
      <c r="J19" s="37">
        <f t="shared" si="5"/>
        <v>248.19000000000051</v>
      </c>
      <c r="K19" s="38">
        <f>+E19*1.02</f>
        <v>8438.4600000000009</v>
      </c>
      <c r="L19" s="39">
        <f>+E19*1.04</f>
        <v>8603.92</v>
      </c>
      <c r="M19" s="40">
        <f t="shared" si="7"/>
        <v>4.0000000000000008E-2</v>
      </c>
      <c r="N19" s="39">
        <f t="shared" si="8"/>
        <v>330.92000000000007</v>
      </c>
      <c r="O19" s="41">
        <f>+E19*1.04</f>
        <v>8603.92</v>
      </c>
      <c r="P19" s="42">
        <f t="shared" si="10"/>
        <v>4.0000000000000008E-2</v>
      </c>
      <c r="Q19" s="43">
        <f t="shared" si="11"/>
        <v>330.92000000000007</v>
      </c>
      <c r="R19" s="39">
        <f>+E19*1.06</f>
        <v>8769.380000000001</v>
      </c>
      <c r="S19" s="40">
        <f t="shared" si="13"/>
        <v>6.0000000000000123E-2</v>
      </c>
      <c r="T19" s="39">
        <f t="shared" si="14"/>
        <v>496.38000000000102</v>
      </c>
      <c r="U19" s="56" t="s">
        <v>46</v>
      </c>
      <c r="V19" s="41">
        <f t="shared" si="15"/>
        <v>8948.0768000000007</v>
      </c>
      <c r="W19" s="42">
        <f t="shared" si="16"/>
        <v>4.0000000000000077E-2</v>
      </c>
      <c r="X19" s="43">
        <f t="shared" si="17"/>
        <v>344.15680000000066</v>
      </c>
      <c r="Y19" s="89">
        <f t="shared" si="18"/>
        <v>9305.9998720000003</v>
      </c>
      <c r="Z19" s="90">
        <f t="shared" si="19"/>
        <v>3.9999999999999952E-2</v>
      </c>
      <c r="AA19" s="91">
        <f t="shared" si="20"/>
        <v>357.92307199999959</v>
      </c>
      <c r="AB19" s="44"/>
    </row>
    <row r="20" spans="1:28" ht="27" customHeight="1" x14ac:dyDescent="0.25">
      <c r="A20" s="12" t="s">
        <v>23</v>
      </c>
      <c r="B20" s="32" t="s">
        <v>23</v>
      </c>
      <c r="C20" s="32" t="s">
        <v>23</v>
      </c>
      <c r="D20" s="33">
        <v>7842</v>
      </c>
      <c r="E20" s="33">
        <v>8312</v>
      </c>
      <c r="F20" s="34">
        <f t="shared" si="0"/>
        <v>5.9933690385105841E-2</v>
      </c>
      <c r="G20" s="33">
        <f t="shared" si="1"/>
        <v>470</v>
      </c>
      <c r="H20" s="35">
        <f>+E20*1.035</f>
        <v>8602.92</v>
      </c>
      <c r="I20" s="36">
        <f t="shared" si="4"/>
        <v>3.500000000000001E-2</v>
      </c>
      <c r="J20" s="37">
        <f t="shared" si="5"/>
        <v>290.92000000000007</v>
      </c>
      <c r="K20" s="38">
        <f>+E20*1.025</f>
        <v>8519.7999999999993</v>
      </c>
      <c r="L20" s="39">
        <f>+E20*1.045</f>
        <v>8686.0399999999991</v>
      </c>
      <c r="M20" s="40">
        <f t="shared" si="7"/>
        <v>4.4999999999999887E-2</v>
      </c>
      <c r="N20" s="39">
        <f t="shared" si="8"/>
        <v>374.03999999999905</v>
      </c>
      <c r="O20" s="41">
        <f>+E20*1.04</f>
        <v>8644.48</v>
      </c>
      <c r="P20" s="42">
        <f t="shared" si="10"/>
        <v>3.9999999999999945E-2</v>
      </c>
      <c r="Q20" s="43">
        <f t="shared" si="11"/>
        <v>332.47999999999956</v>
      </c>
      <c r="R20" s="39">
        <f>+E20*1.065</f>
        <v>8852.2799999999988</v>
      </c>
      <c r="S20" s="40">
        <f t="shared" si="13"/>
        <v>6.4999999999999863E-2</v>
      </c>
      <c r="T20" s="39">
        <f t="shared" si="14"/>
        <v>540.27999999999884</v>
      </c>
      <c r="U20" s="56" t="s">
        <v>46</v>
      </c>
      <c r="V20" s="41">
        <f t="shared" si="15"/>
        <v>8990.2592000000004</v>
      </c>
      <c r="W20" s="42">
        <f t="shared" si="16"/>
        <v>4.0000000000000098E-2</v>
      </c>
      <c r="X20" s="43">
        <f t="shared" si="17"/>
        <v>345.77920000000086</v>
      </c>
      <c r="Y20" s="89">
        <f t="shared" si="18"/>
        <v>9349.8695680000001</v>
      </c>
      <c r="Z20" s="90">
        <f t="shared" si="19"/>
        <v>3.9999999999999959E-2</v>
      </c>
      <c r="AA20" s="91">
        <f t="shared" si="20"/>
        <v>359.61036799999965</v>
      </c>
      <c r="AB20" s="44"/>
    </row>
    <row r="21" spans="1:28" ht="27" customHeight="1" x14ac:dyDescent="0.25">
      <c r="A21" s="12" t="s">
        <v>24</v>
      </c>
      <c r="B21" s="32" t="s">
        <v>48</v>
      </c>
      <c r="C21" s="32" t="s">
        <v>48</v>
      </c>
      <c r="D21" s="33">
        <v>7842</v>
      </c>
      <c r="E21" s="33">
        <v>8352</v>
      </c>
      <c r="F21" s="34">
        <f t="shared" si="0"/>
        <v>6.5034429992348888E-2</v>
      </c>
      <c r="G21" s="33">
        <f t="shared" si="1"/>
        <v>510</v>
      </c>
      <c r="H21" s="35">
        <f>+E21*1.04</f>
        <v>8686.08</v>
      </c>
      <c r="I21" s="36">
        <f t="shared" si="4"/>
        <v>3.9999999999999994E-2</v>
      </c>
      <c r="J21" s="37">
        <f t="shared" si="5"/>
        <v>334.07999999999993</v>
      </c>
      <c r="K21" s="38">
        <f>+E21*1.03</f>
        <v>8602.56</v>
      </c>
      <c r="L21" s="39">
        <f>+E21*1.05</f>
        <v>8769.6</v>
      </c>
      <c r="M21" s="40">
        <f t="shared" si="7"/>
        <v>5.0000000000000044E-2</v>
      </c>
      <c r="N21" s="39">
        <f t="shared" si="8"/>
        <v>417.60000000000036</v>
      </c>
      <c r="O21" s="41">
        <f>+E21*1.04</f>
        <v>8686.08</v>
      </c>
      <c r="P21" s="42">
        <f t="shared" si="10"/>
        <v>3.9999999999999994E-2</v>
      </c>
      <c r="Q21" s="43">
        <f t="shared" si="11"/>
        <v>334.07999999999993</v>
      </c>
      <c r="R21" s="39">
        <f>+E21*1.07</f>
        <v>8936.6400000000012</v>
      </c>
      <c r="S21" s="40">
        <f t="shared" si="13"/>
        <v>7.0000000000000145E-2</v>
      </c>
      <c r="T21" s="39">
        <f t="shared" si="14"/>
        <v>584.64000000000124</v>
      </c>
      <c r="U21" s="56" t="s">
        <v>46</v>
      </c>
      <c r="V21" s="41">
        <f t="shared" si="15"/>
        <v>9033.5231999999996</v>
      </c>
      <c r="W21" s="42">
        <f t="shared" si="16"/>
        <v>3.9999999999999966E-2</v>
      </c>
      <c r="X21" s="43">
        <f t="shared" si="17"/>
        <v>347.44319999999971</v>
      </c>
      <c r="Y21" s="89">
        <f t="shared" si="18"/>
        <v>9394.8641279999993</v>
      </c>
      <c r="Z21" s="90">
        <f t="shared" si="19"/>
        <v>3.9999999999999959E-2</v>
      </c>
      <c r="AA21" s="91">
        <f t="shared" si="20"/>
        <v>361.34092799999962</v>
      </c>
      <c r="AB21" s="44"/>
    </row>
    <row r="22" spans="1:28" ht="27" customHeight="1" x14ac:dyDescent="0.25">
      <c r="A22" s="57" t="s">
        <v>49</v>
      </c>
      <c r="B22" s="57" t="s">
        <v>50</v>
      </c>
      <c r="C22" s="57" t="s">
        <v>50</v>
      </c>
      <c r="D22" s="58">
        <v>7842</v>
      </c>
      <c r="E22" s="58">
        <v>8352</v>
      </c>
      <c r="F22" s="59">
        <f t="shared" si="0"/>
        <v>6.5034429992348888E-2</v>
      </c>
      <c r="G22" s="58">
        <f t="shared" si="1"/>
        <v>510</v>
      </c>
      <c r="H22" s="60">
        <f>+E22*1.045</f>
        <v>8727.84</v>
      </c>
      <c r="I22" s="61">
        <f t="shared" si="4"/>
        <v>4.5000000000000019E-2</v>
      </c>
      <c r="J22" s="62">
        <f t="shared" si="5"/>
        <v>375.84000000000015</v>
      </c>
      <c r="K22" s="63">
        <f>+E22*1.035</f>
        <v>8644.32</v>
      </c>
      <c r="L22" s="64">
        <f>+E22*1.055</f>
        <v>8811.3599999999988</v>
      </c>
      <c r="M22" s="65">
        <f t="shared" si="7"/>
        <v>5.4999999999999855E-2</v>
      </c>
      <c r="N22" s="64">
        <f t="shared" si="8"/>
        <v>459.35999999999876</v>
      </c>
      <c r="O22" s="66">
        <f>+E22*1.045</f>
        <v>8727.84</v>
      </c>
      <c r="P22" s="67">
        <f t="shared" si="10"/>
        <v>4.5000000000000019E-2</v>
      </c>
      <c r="Q22" s="68">
        <f t="shared" si="11"/>
        <v>375.84000000000015</v>
      </c>
      <c r="R22" s="64">
        <f>+E22*1.075</f>
        <v>8978.4</v>
      </c>
      <c r="S22" s="65">
        <f t="shared" si="13"/>
        <v>7.4999999999999956E-2</v>
      </c>
      <c r="T22" s="64">
        <f t="shared" si="14"/>
        <v>626.39999999999964</v>
      </c>
      <c r="U22" s="56" t="s">
        <v>51</v>
      </c>
      <c r="V22" s="83">
        <f>+O22*1.045</f>
        <v>9120.5928000000004</v>
      </c>
      <c r="W22" s="84">
        <f>+X22/O22</f>
        <v>4.5000000000000026E-2</v>
      </c>
      <c r="X22" s="85">
        <f>+V22-O22</f>
        <v>392.75280000000021</v>
      </c>
      <c r="Y22" s="89">
        <f>+V22*1.045</f>
        <v>9531.0194759999995</v>
      </c>
      <c r="Z22" s="90">
        <f t="shared" si="19"/>
        <v>4.4999999999999901E-2</v>
      </c>
      <c r="AA22" s="91">
        <f t="shared" si="20"/>
        <v>410.42667599999913</v>
      </c>
      <c r="AB22" s="69"/>
    </row>
    <row r="23" spans="1:28" ht="19.899999999999999" hidden="1" customHeight="1" x14ac:dyDescent="0.25">
      <c r="A23" s="57" t="s">
        <v>52</v>
      </c>
      <c r="B23" s="57"/>
      <c r="C23" s="57"/>
      <c r="D23" s="58">
        <v>7842</v>
      </c>
      <c r="E23" s="58">
        <v>8352</v>
      </c>
      <c r="F23" s="59">
        <f t="shared" ref="F23:F44" si="21">(E23-D23)/D23</f>
        <v>6.5034429992348888E-2</v>
      </c>
      <c r="G23" s="58">
        <f t="shared" ref="G23:G44" si="22">E23-D23</f>
        <v>510</v>
      </c>
      <c r="H23" s="60">
        <f t="shared" ref="H23:H43" si="23">+E23*1.045</f>
        <v>8727.84</v>
      </c>
      <c r="I23" s="61">
        <f t="shared" si="4"/>
        <v>4.5000000000000019E-2</v>
      </c>
      <c r="J23" s="62">
        <f t="shared" si="5"/>
        <v>375.84000000000015</v>
      </c>
      <c r="K23" s="63">
        <f t="shared" ref="K23:K43" si="24">+E23*1.03</f>
        <v>8602.56</v>
      </c>
      <c r="L23" s="64">
        <f t="shared" ref="L23:L43" si="25">+E23*1.05</f>
        <v>8769.6</v>
      </c>
      <c r="M23" s="65">
        <f t="shared" si="7"/>
        <v>5.0000000000000044E-2</v>
      </c>
      <c r="N23" s="64">
        <f t="shared" si="8"/>
        <v>417.60000000000036</v>
      </c>
      <c r="O23" s="66">
        <f t="shared" ref="O23:O43" si="26">+E23*1.06</f>
        <v>8853.1200000000008</v>
      </c>
      <c r="P23" s="67">
        <f t="shared" si="10"/>
        <v>6.0000000000000095E-2</v>
      </c>
      <c r="Q23" s="68">
        <f t="shared" si="11"/>
        <v>501.1200000000008</v>
      </c>
      <c r="R23" s="64">
        <f t="shared" ref="R23:R43" si="27">+E23*1.07</f>
        <v>8936.6400000000012</v>
      </c>
      <c r="S23" s="65">
        <f t="shared" si="13"/>
        <v>7.0000000000000145E-2</v>
      </c>
      <c r="T23" s="64">
        <f t="shared" si="14"/>
        <v>584.64000000000124</v>
      </c>
      <c r="U23" s="70"/>
      <c r="V23" s="83">
        <f t="shared" ref="V23:V43" si="28">+L23*1.06</f>
        <v>9295.7760000000017</v>
      </c>
      <c r="W23" s="84">
        <f t="shared" ref="W23:W43" si="29">+X23/L23</f>
        <v>6.0000000000000143E-2</v>
      </c>
      <c r="X23" s="85">
        <f t="shared" ref="X23:X43" si="30">+V23-L23</f>
        <v>526.1760000000013</v>
      </c>
      <c r="Y23" s="89">
        <f t="shared" si="18"/>
        <v>9667.6070400000026</v>
      </c>
      <c r="Z23" s="90">
        <f t="shared" si="19"/>
        <v>4.0000000000000091E-2</v>
      </c>
      <c r="AA23" s="91">
        <f t="shared" si="20"/>
        <v>371.83104000000094</v>
      </c>
      <c r="AB23" s="69"/>
    </row>
    <row r="24" spans="1:28" ht="19.899999999999999" hidden="1" customHeight="1" x14ac:dyDescent="0.25">
      <c r="A24" s="57"/>
      <c r="B24" s="57"/>
      <c r="C24" s="57"/>
      <c r="D24" s="58">
        <v>7842</v>
      </c>
      <c r="E24" s="58">
        <v>8352</v>
      </c>
      <c r="F24" s="59">
        <f t="shared" si="21"/>
        <v>6.5034429992348888E-2</v>
      </c>
      <c r="G24" s="58">
        <f t="shared" si="22"/>
        <v>510</v>
      </c>
      <c r="H24" s="60">
        <f t="shared" si="23"/>
        <v>8727.84</v>
      </c>
      <c r="I24" s="61">
        <f t="shared" si="4"/>
        <v>4.5000000000000019E-2</v>
      </c>
      <c r="J24" s="62">
        <f t="shared" si="5"/>
        <v>375.84000000000015</v>
      </c>
      <c r="K24" s="63">
        <f t="shared" si="24"/>
        <v>8602.56</v>
      </c>
      <c r="L24" s="64">
        <f t="shared" si="25"/>
        <v>8769.6</v>
      </c>
      <c r="M24" s="65">
        <f t="shared" si="7"/>
        <v>5.0000000000000044E-2</v>
      </c>
      <c r="N24" s="64">
        <f t="shared" si="8"/>
        <v>417.60000000000036</v>
      </c>
      <c r="O24" s="66">
        <f t="shared" si="26"/>
        <v>8853.1200000000008</v>
      </c>
      <c r="P24" s="67">
        <f t="shared" si="10"/>
        <v>6.0000000000000095E-2</v>
      </c>
      <c r="Q24" s="68">
        <f t="shared" si="11"/>
        <v>501.1200000000008</v>
      </c>
      <c r="R24" s="64">
        <f t="shared" si="27"/>
        <v>8936.6400000000012</v>
      </c>
      <c r="S24" s="65">
        <f t="shared" si="13"/>
        <v>7.0000000000000145E-2</v>
      </c>
      <c r="T24" s="64">
        <f t="shared" si="14"/>
        <v>584.64000000000124</v>
      </c>
      <c r="U24" s="70"/>
      <c r="V24" s="83">
        <f t="shared" si="28"/>
        <v>9295.7760000000017</v>
      </c>
      <c r="W24" s="84">
        <f t="shared" si="29"/>
        <v>6.0000000000000143E-2</v>
      </c>
      <c r="X24" s="85">
        <f t="shared" si="30"/>
        <v>526.1760000000013</v>
      </c>
      <c r="Y24" s="89">
        <f t="shared" si="18"/>
        <v>9667.6070400000026</v>
      </c>
      <c r="Z24" s="90">
        <f t="shared" si="19"/>
        <v>4.0000000000000091E-2</v>
      </c>
      <c r="AA24" s="91">
        <f t="shared" si="20"/>
        <v>371.83104000000094</v>
      </c>
      <c r="AB24" s="69"/>
    </row>
    <row r="25" spans="1:28" ht="19.899999999999999" hidden="1" customHeight="1" x14ac:dyDescent="0.25">
      <c r="A25" s="71" t="s">
        <v>0</v>
      </c>
      <c r="B25" s="71"/>
      <c r="C25" s="71"/>
      <c r="D25" s="58">
        <v>7842</v>
      </c>
      <c r="E25" s="58">
        <v>8352</v>
      </c>
      <c r="F25" s="59">
        <f t="shared" si="21"/>
        <v>6.5034429992348888E-2</v>
      </c>
      <c r="G25" s="58">
        <f t="shared" si="22"/>
        <v>510</v>
      </c>
      <c r="H25" s="60">
        <f t="shared" si="23"/>
        <v>8727.84</v>
      </c>
      <c r="I25" s="61">
        <f t="shared" si="4"/>
        <v>4.5000000000000019E-2</v>
      </c>
      <c r="J25" s="62">
        <f t="shared" si="5"/>
        <v>375.84000000000015</v>
      </c>
      <c r="K25" s="63">
        <f t="shared" si="24"/>
        <v>8602.56</v>
      </c>
      <c r="L25" s="64">
        <f t="shared" si="25"/>
        <v>8769.6</v>
      </c>
      <c r="M25" s="65">
        <f t="shared" si="7"/>
        <v>5.0000000000000044E-2</v>
      </c>
      <c r="N25" s="64">
        <f t="shared" si="8"/>
        <v>417.60000000000036</v>
      </c>
      <c r="O25" s="66">
        <f t="shared" si="26"/>
        <v>8853.1200000000008</v>
      </c>
      <c r="P25" s="67">
        <f t="shared" si="10"/>
        <v>6.0000000000000095E-2</v>
      </c>
      <c r="Q25" s="68">
        <f t="shared" si="11"/>
        <v>501.1200000000008</v>
      </c>
      <c r="R25" s="64">
        <f t="shared" si="27"/>
        <v>8936.6400000000012</v>
      </c>
      <c r="S25" s="65">
        <f t="shared" si="13"/>
        <v>7.0000000000000145E-2</v>
      </c>
      <c r="T25" s="64">
        <f t="shared" si="14"/>
        <v>584.64000000000124</v>
      </c>
      <c r="U25" s="70"/>
      <c r="V25" s="83">
        <f t="shared" si="28"/>
        <v>9295.7760000000017</v>
      </c>
      <c r="W25" s="84">
        <f t="shared" si="29"/>
        <v>6.0000000000000143E-2</v>
      </c>
      <c r="X25" s="85">
        <f t="shared" si="30"/>
        <v>526.1760000000013</v>
      </c>
      <c r="Y25" s="89">
        <f t="shared" si="18"/>
        <v>9667.6070400000026</v>
      </c>
      <c r="Z25" s="90">
        <f t="shared" si="19"/>
        <v>4.0000000000000091E-2</v>
      </c>
      <c r="AA25" s="91">
        <f t="shared" si="20"/>
        <v>371.83104000000094</v>
      </c>
      <c r="AB25" s="69"/>
    </row>
    <row r="26" spans="1:28" ht="19.899999999999999" hidden="1" customHeight="1" x14ac:dyDescent="0.25">
      <c r="A26" s="57" t="s">
        <v>7</v>
      </c>
      <c r="B26" s="57"/>
      <c r="C26" s="57"/>
      <c r="D26" s="58">
        <v>7842</v>
      </c>
      <c r="E26" s="58">
        <v>8352</v>
      </c>
      <c r="F26" s="59">
        <f t="shared" si="21"/>
        <v>6.5034429992348888E-2</v>
      </c>
      <c r="G26" s="58">
        <f t="shared" si="22"/>
        <v>510</v>
      </c>
      <c r="H26" s="60">
        <f t="shared" si="23"/>
        <v>8727.84</v>
      </c>
      <c r="I26" s="61">
        <f t="shared" si="4"/>
        <v>4.5000000000000019E-2</v>
      </c>
      <c r="J26" s="62">
        <f t="shared" si="5"/>
        <v>375.84000000000015</v>
      </c>
      <c r="K26" s="63">
        <f t="shared" si="24"/>
        <v>8602.56</v>
      </c>
      <c r="L26" s="64">
        <f t="shared" si="25"/>
        <v>8769.6</v>
      </c>
      <c r="M26" s="65">
        <f t="shared" si="7"/>
        <v>5.0000000000000044E-2</v>
      </c>
      <c r="N26" s="64">
        <f t="shared" si="8"/>
        <v>417.60000000000036</v>
      </c>
      <c r="O26" s="66">
        <f t="shared" si="26"/>
        <v>8853.1200000000008</v>
      </c>
      <c r="P26" s="67">
        <f t="shared" si="10"/>
        <v>6.0000000000000095E-2</v>
      </c>
      <c r="Q26" s="68">
        <f t="shared" si="11"/>
        <v>501.1200000000008</v>
      </c>
      <c r="R26" s="64">
        <f t="shared" si="27"/>
        <v>8936.6400000000012</v>
      </c>
      <c r="S26" s="65">
        <f t="shared" si="13"/>
        <v>7.0000000000000145E-2</v>
      </c>
      <c r="T26" s="64">
        <f t="shared" si="14"/>
        <v>584.64000000000124</v>
      </c>
      <c r="U26" s="70"/>
      <c r="V26" s="83">
        <f t="shared" si="28"/>
        <v>9295.7760000000017</v>
      </c>
      <c r="W26" s="84">
        <f t="shared" si="29"/>
        <v>6.0000000000000143E-2</v>
      </c>
      <c r="X26" s="85">
        <f t="shared" si="30"/>
        <v>526.1760000000013</v>
      </c>
      <c r="Y26" s="89">
        <f t="shared" si="18"/>
        <v>9667.6070400000026</v>
      </c>
      <c r="Z26" s="90">
        <f t="shared" si="19"/>
        <v>4.0000000000000091E-2</v>
      </c>
      <c r="AA26" s="91">
        <f t="shared" si="20"/>
        <v>371.83104000000094</v>
      </c>
      <c r="AB26" s="69"/>
    </row>
    <row r="27" spans="1:28" ht="19.899999999999999" hidden="1" customHeight="1" x14ac:dyDescent="0.25">
      <c r="A27" s="57" t="s">
        <v>8</v>
      </c>
      <c r="B27" s="57"/>
      <c r="C27" s="57"/>
      <c r="D27" s="58">
        <v>7842</v>
      </c>
      <c r="E27" s="58">
        <v>8352</v>
      </c>
      <c r="F27" s="59">
        <f t="shared" si="21"/>
        <v>6.5034429992348888E-2</v>
      </c>
      <c r="G27" s="58">
        <f t="shared" si="22"/>
        <v>510</v>
      </c>
      <c r="H27" s="60">
        <f t="shared" si="23"/>
        <v>8727.84</v>
      </c>
      <c r="I27" s="61">
        <f t="shared" si="4"/>
        <v>4.5000000000000019E-2</v>
      </c>
      <c r="J27" s="62">
        <f t="shared" si="5"/>
        <v>375.84000000000015</v>
      </c>
      <c r="K27" s="63">
        <f t="shared" si="24"/>
        <v>8602.56</v>
      </c>
      <c r="L27" s="64">
        <f t="shared" si="25"/>
        <v>8769.6</v>
      </c>
      <c r="M27" s="65">
        <f t="shared" si="7"/>
        <v>5.0000000000000044E-2</v>
      </c>
      <c r="N27" s="64">
        <f t="shared" si="8"/>
        <v>417.60000000000036</v>
      </c>
      <c r="O27" s="66">
        <f t="shared" si="26"/>
        <v>8853.1200000000008</v>
      </c>
      <c r="P27" s="67">
        <f t="shared" si="10"/>
        <v>6.0000000000000095E-2</v>
      </c>
      <c r="Q27" s="68">
        <f t="shared" si="11"/>
        <v>501.1200000000008</v>
      </c>
      <c r="R27" s="64">
        <f t="shared" si="27"/>
        <v>8936.6400000000012</v>
      </c>
      <c r="S27" s="65">
        <f t="shared" si="13"/>
        <v>7.0000000000000145E-2</v>
      </c>
      <c r="T27" s="64">
        <f t="shared" si="14"/>
        <v>584.64000000000124</v>
      </c>
      <c r="U27" s="70"/>
      <c r="V27" s="83">
        <f t="shared" si="28"/>
        <v>9295.7760000000017</v>
      </c>
      <c r="W27" s="84">
        <f t="shared" si="29"/>
        <v>6.0000000000000143E-2</v>
      </c>
      <c r="X27" s="85">
        <f t="shared" si="30"/>
        <v>526.1760000000013</v>
      </c>
      <c r="Y27" s="89">
        <f t="shared" si="18"/>
        <v>9667.6070400000026</v>
      </c>
      <c r="Z27" s="90">
        <f t="shared" si="19"/>
        <v>4.0000000000000091E-2</v>
      </c>
      <c r="AA27" s="91">
        <f t="shared" si="20"/>
        <v>371.83104000000094</v>
      </c>
      <c r="AB27" s="69"/>
    </row>
    <row r="28" spans="1:28" ht="19.899999999999999" hidden="1" customHeight="1" x14ac:dyDescent="0.25">
      <c r="A28" s="57" t="s">
        <v>9</v>
      </c>
      <c r="B28" s="57"/>
      <c r="C28" s="57"/>
      <c r="D28" s="58">
        <v>7842</v>
      </c>
      <c r="E28" s="58">
        <v>8352</v>
      </c>
      <c r="F28" s="59">
        <f t="shared" si="21"/>
        <v>6.5034429992348888E-2</v>
      </c>
      <c r="G28" s="58">
        <f t="shared" si="22"/>
        <v>510</v>
      </c>
      <c r="H28" s="60">
        <f t="shared" si="23"/>
        <v>8727.84</v>
      </c>
      <c r="I28" s="61">
        <f t="shared" si="4"/>
        <v>4.5000000000000019E-2</v>
      </c>
      <c r="J28" s="62">
        <f t="shared" si="5"/>
        <v>375.84000000000015</v>
      </c>
      <c r="K28" s="63">
        <f t="shared" si="24"/>
        <v>8602.56</v>
      </c>
      <c r="L28" s="64">
        <f t="shared" si="25"/>
        <v>8769.6</v>
      </c>
      <c r="M28" s="65">
        <f t="shared" si="7"/>
        <v>5.0000000000000044E-2</v>
      </c>
      <c r="N28" s="64">
        <f t="shared" si="8"/>
        <v>417.60000000000036</v>
      </c>
      <c r="O28" s="66">
        <f t="shared" si="26"/>
        <v>8853.1200000000008</v>
      </c>
      <c r="P28" s="67">
        <f t="shared" si="10"/>
        <v>6.0000000000000095E-2</v>
      </c>
      <c r="Q28" s="68">
        <f t="shared" si="11"/>
        <v>501.1200000000008</v>
      </c>
      <c r="R28" s="64">
        <f t="shared" si="27"/>
        <v>8936.6400000000012</v>
      </c>
      <c r="S28" s="65">
        <f t="shared" si="13"/>
        <v>7.0000000000000145E-2</v>
      </c>
      <c r="T28" s="64">
        <f t="shared" si="14"/>
        <v>584.64000000000124</v>
      </c>
      <c r="U28" s="70"/>
      <c r="V28" s="83">
        <f t="shared" si="28"/>
        <v>9295.7760000000017</v>
      </c>
      <c r="W28" s="84">
        <f t="shared" si="29"/>
        <v>6.0000000000000143E-2</v>
      </c>
      <c r="X28" s="85">
        <f t="shared" si="30"/>
        <v>526.1760000000013</v>
      </c>
      <c r="Y28" s="89">
        <f t="shared" si="18"/>
        <v>9667.6070400000026</v>
      </c>
      <c r="Z28" s="90">
        <f t="shared" si="19"/>
        <v>4.0000000000000091E-2</v>
      </c>
      <c r="AA28" s="91">
        <f t="shared" si="20"/>
        <v>371.83104000000094</v>
      </c>
      <c r="AB28" s="69"/>
    </row>
    <row r="29" spans="1:28" ht="19.899999999999999" hidden="1" customHeight="1" x14ac:dyDescent="0.25">
      <c r="A29" s="57" t="s">
        <v>10</v>
      </c>
      <c r="B29" s="57"/>
      <c r="C29" s="57"/>
      <c r="D29" s="58">
        <v>7842</v>
      </c>
      <c r="E29" s="58">
        <v>8352</v>
      </c>
      <c r="F29" s="59">
        <f t="shared" si="21"/>
        <v>6.5034429992348888E-2</v>
      </c>
      <c r="G29" s="58">
        <f t="shared" si="22"/>
        <v>510</v>
      </c>
      <c r="H29" s="60">
        <f t="shared" si="23"/>
        <v>8727.84</v>
      </c>
      <c r="I29" s="61">
        <f t="shared" si="4"/>
        <v>4.5000000000000019E-2</v>
      </c>
      <c r="J29" s="62">
        <f t="shared" si="5"/>
        <v>375.84000000000015</v>
      </c>
      <c r="K29" s="63">
        <f t="shared" si="24"/>
        <v>8602.56</v>
      </c>
      <c r="L29" s="64">
        <f t="shared" si="25"/>
        <v>8769.6</v>
      </c>
      <c r="M29" s="65">
        <f t="shared" si="7"/>
        <v>5.0000000000000044E-2</v>
      </c>
      <c r="N29" s="64">
        <f t="shared" si="8"/>
        <v>417.60000000000036</v>
      </c>
      <c r="O29" s="66">
        <f t="shared" si="26"/>
        <v>8853.1200000000008</v>
      </c>
      <c r="P29" s="67">
        <f t="shared" si="10"/>
        <v>6.0000000000000095E-2</v>
      </c>
      <c r="Q29" s="68">
        <f t="shared" si="11"/>
        <v>501.1200000000008</v>
      </c>
      <c r="R29" s="64">
        <f t="shared" si="27"/>
        <v>8936.6400000000012</v>
      </c>
      <c r="S29" s="65">
        <f t="shared" si="13"/>
        <v>7.0000000000000145E-2</v>
      </c>
      <c r="T29" s="64">
        <f t="shared" si="14"/>
        <v>584.64000000000124</v>
      </c>
      <c r="U29" s="70"/>
      <c r="V29" s="83">
        <f t="shared" si="28"/>
        <v>9295.7760000000017</v>
      </c>
      <c r="W29" s="84">
        <f t="shared" si="29"/>
        <v>6.0000000000000143E-2</v>
      </c>
      <c r="X29" s="85">
        <f t="shared" si="30"/>
        <v>526.1760000000013</v>
      </c>
      <c r="Y29" s="89">
        <f t="shared" si="18"/>
        <v>9667.6070400000026</v>
      </c>
      <c r="Z29" s="90">
        <f t="shared" si="19"/>
        <v>4.0000000000000091E-2</v>
      </c>
      <c r="AA29" s="91">
        <f t="shared" si="20"/>
        <v>371.83104000000094</v>
      </c>
      <c r="AB29" s="69"/>
    </row>
    <row r="30" spans="1:28" ht="19.899999999999999" hidden="1" customHeight="1" x14ac:dyDescent="0.25">
      <c r="A30" s="57" t="s">
        <v>11</v>
      </c>
      <c r="B30" s="57"/>
      <c r="C30" s="57"/>
      <c r="D30" s="58">
        <v>7842</v>
      </c>
      <c r="E30" s="58">
        <v>8352</v>
      </c>
      <c r="F30" s="59">
        <f t="shared" si="21"/>
        <v>6.5034429992348888E-2</v>
      </c>
      <c r="G30" s="58">
        <f t="shared" si="22"/>
        <v>510</v>
      </c>
      <c r="H30" s="60">
        <f t="shared" si="23"/>
        <v>8727.84</v>
      </c>
      <c r="I30" s="61">
        <f t="shared" si="4"/>
        <v>4.5000000000000019E-2</v>
      </c>
      <c r="J30" s="62">
        <f t="shared" si="5"/>
        <v>375.84000000000015</v>
      </c>
      <c r="K30" s="63">
        <f t="shared" si="24"/>
        <v>8602.56</v>
      </c>
      <c r="L30" s="64">
        <f t="shared" si="25"/>
        <v>8769.6</v>
      </c>
      <c r="M30" s="65">
        <f t="shared" si="7"/>
        <v>5.0000000000000044E-2</v>
      </c>
      <c r="N30" s="64">
        <f t="shared" si="8"/>
        <v>417.60000000000036</v>
      </c>
      <c r="O30" s="66">
        <f t="shared" si="26"/>
        <v>8853.1200000000008</v>
      </c>
      <c r="P30" s="67">
        <f t="shared" si="10"/>
        <v>6.0000000000000095E-2</v>
      </c>
      <c r="Q30" s="68">
        <f t="shared" si="11"/>
        <v>501.1200000000008</v>
      </c>
      <c r="R30" s="64">
        <f t="shared" si="27"/>
        <v>8936.6400000000012</v>
      </c>
      <c r="S30" s="65">
        <f t="shared" si="13"/>
        <v>7.0000000000000145E-2</v>
      </c>
      <c r="T30" s="64">
        <f t="shared" si="14"/>
        <v>584.64000000000124</v>
      </c>
      <c r="U30" s="70"/>
      <c r="V30" s="83">
        <f t="shared" si="28"/>
        <v>9295.7760000000017</v>
      </c>
      <c r="W30" s="84">
        <f t="shared" si="29"/>
        <v>6.0000000000000143E-2</v>
      </c>
      <c r="X30" s="85">
        <f t="shared" si="30"/>
        <v>526.1760000000013</v>
      </c>
      <c r="Y30" s="89">
        <f t="shared" si="18"/>
        <v>9667.6070400000026</v>
      </c>
      <c r="Z30" s="90">
        <f t="shared" si="19"/>
        <v>4.0000000000000091E-2</v>
      </c>
      <c r="AA30" s="91">
        <f t="shared" si="20"/>
        <v>371.83104000000094</v>
      </c>
      <c r="AB30" s="69"/>
    </row>
    <row r="31" spans="1:28" ht="19.899999999999999" hidden="1" customHeight="1" x14ac:dyDescent="0.25">
      <c r="A31" s="57" t="s">
        <v>12</v>
      </c>
      <c r="B31" s="57"/>
      <c r="C31" s="57"/>
      <c r="D31" s="58">
        <v>7842</v>
      </c>
      <c r="E31" s="58">
        <v>8352</v>
      </c>
      <c r="F31" s="59">
        <f t="shared" si="21"/>
        <v>6.5034429992348888E-2</v>
      </c>
      <c r="G31" s="58">
        <f t="shared" si="22"/>
        <v>510</v>
      </c>
      <c r="H31" s="60">
        <f t="shared" si="23"/>
        <v>8727.84</v>
      </c>
      <c r="I31" s="61">
        <f t="shared" si="4"/>
        <v>4.5000000000000019E-2</v>
      </c>
      <c r="J31" s="62">
        <f t="shared" si="5"/>
        <v>375.84000000000015</v>
      </c>
      <c r="K31" s="63">
        <f t="shared" si="24"/>
        <v>8602.56</v>
      </c>
      <c r="L31" s="64">
        <f t="shared" si="25"/>
        <v>8769.6</v>
      </c>
      <c r="M31" s="65">
        <f t="shared" si="7"/>
        <v>5.0000000000000044E-2</v>
      </c>
      <c r="N31" s="64">
        <f t="shared" si="8"/>
        <v>417.60000000000036</v>
      </c>
      <c r="O31" s="66">
        <f t="shared" si="26"/>
        <v>8853.1200000000008</v>
      </c>
      <c r="P31" s="67">
        <f t="shared" si="10"/>
        <v>6.0000000000000095E-2</v>
      </c>
      <c r="Q31" s="68">
        <f t="shared" si="11"/>
        <v>501.1200000000008</v>
      </c>
      <c r="R31" s="64">
        <f t="shared" si="27"/>
        <v>8936.6400000000012</v>
      </c>
      <c r="S31" s="65">
        <f t="shared" si="13"/>
        <v>7.0000000000000145E-2</v>
      </c>
      <c r="T31" s="64">
        <f t="shared" si="14"/>
        <v>584.64000000000124</v>
      </c>
      <c r="U31" s="70"/>
      <c r="V31" s="83">
        <f t="shared" si="28"/>
        <v>9295.7760000000017</v>
      </c>
      <c r="W31" s="84">
        <f t="shared" si="29"/>
        <v>6.0000000000000143E-2</v>
      </c>
      <c r="X31" s="85">
        <f t="shared" si="30"/>
        <v>526.1760000000013</v>
      </c>
      <c r="Y31" s="89">
        <f t="shared" si="18"/>
        <v>9667.6070400000026</v>
      </c>
      <c r="Z31" s="90">
        <f t="shared" si="19"/>
        <v>4.0000000000000091E-2</v>
      </c>
      <c r="AA31" s="91">
        <f t="shared" si="20"/>
        <v>371.83104000000094</v>
      </c>
      <c r="AB31" s="69"/>
    </row>
    <row r="32" spans="1:28" ht="19.899999999999999" hidden="1" customHeight="1" x14ac:dyDescent="0.25">
      <c r="A32" s="57" t="s">
        <v>13</v>
      </c>
      <c r="B32" s="57"/>
      <c r="C32" s="57"/>
      <c r="D32" s="58">
        <v>7842</v>
      </c>
      <c r="E32" s="58">
        <v>8352</v>
      </c>
      <c r="F32" s="59">
        <f t="shared" si="21"/>
        <v>6.5034429992348888E-2</v>
      </c>
      <c r="G32" s="58">
        <f t="shared" si="22"/>
        <v>510</v>
      </c>
      <c r="H32" s="60">
        <f t="shared" si="23"/>
        <v>8727.84</v>
      </c>
      <c r="I32" s="61">
        <f t="shared" si="4"/>
        <v>4.5000000000000019E-2</v>
      </c>
      <c r="J32" s="62">
        <f t="shared" si="5"/>
        <v>375.84000000000015</v>
      </c>
      <c r="K32" s="63">
        <f t="shared" si="24"/>
        <v>8602.56</v>
      </c>
      <c r="L32" s="64">
        <f t="shared" si="25"/>
        <v>8769.6</v>
      </c>
      <c r="M32" s="65">
        <f t="shared" si="7"/>
        <v>5.0000000000000044E-2</v>
      </c>
      <c r="N32" s="64">
        <f t="shared" si="8"/>
        <v>417.60000000000036</v>
      </c>
      <c r="O32" s="66">
        <f t="shared" si="26"/>
        <v>8853.1200000000008</v>
      </c>
      <c r="P32" s="67">
        <f t="shared" si="10"/>
        <v>6.0000000000000095E-2</v>
      </c>
      <c r="Q32" s="68">
        <f t="shared" si="11"/>
        <v>501.1200000000008</v>
      </c>
      <c r="R32" s="64">
        <f t="shared" si="27"/>
        <v>8936.6400000000012</v>
      </c>
      <c r="S32" s="65">
        <f t="shared" si="13"/>
        <v>7.0000000000000145E-2</v>
      </c>
      <c r="T32" s="64">
        <f t="shared" si="14"/>
        <v>584.64000000000124</v>
      </c>
      <c r="U32" s="70"/>
      <c r="V32" s="83">
        <f t="shared" si="28"/>
        <v>9295.7760000000017</v>
      </c>
      <c r="W32" s="84">
        <f t="shared" si="29"/>
        <v>6.0000000000000143E-2</v>
      </c>
      <c r="X32" s="85">
        <f t="shared" si="30"/>
        <v>526.1760000000013</v>
      </c>
      <c r="Y32" s="89">
        <f t="shared" si="18"/>
        <v>9667.6070400000026</v>
      </c>
      <c r="Z32" s="90">
        <f t="shared" si="19"/>
        <v>4.0000000000000091E-2</v>
      </c>
      <c r="AA32" s="91">
        <f t="shared" si="20"/>
        <v>371.83104000000094</v>
      </c>
      <c r="AB32" s="69"/>
    </row>
    <row r="33" spans="1:28" ht="19.899999999999999" hidden="1" customHeight="1" x14ac:dyDescent="0.25">
      <c r="A33" s="57" t="s">
        <v>14</v>
      </c>
      <c r="B33" s="57"/>
      <c r="C33" s="57"/>
      <c r="D33" s="58">
        <v>7842</v>
      </c>
      <c r="E33" s="58">
        <v>8352</v>
      </c>
      <c r="F33" s="59">
        <f t="shared" si="21"/>
        <v>6.5034429992348888E-2</v>
      </c>
      <c r="G33" s="58">
        <f t="shared" si="22"/>
        <v>510</v>
      </c>
      <c r="H33" s="60">
        <f t="shared" si="23"/>
        <v>8727.84</v>
      </c>
      <c r="I33" s="61">
        <f t="shared" si="4"/>
        <v>4.5000000000000019E-2</v>
      </c>
      <c r="J33" s="62">
        <f t="shared" si="5"/>
        <v>375.84000000000015</v>
      </c>
      <c r="K33" s="63">
        <f t="shared" si="24"/>
        <v>8602.56</v>
      </c>
      <c r="L33" s="64">
        <f t="shared" si="25"/>
        <v>8769.6</v>
      </c>
      <c r="M33" s="65">
        <f t="shared" si="7"/>
        <v>5.0000000000000044E-2</v>
      </c>
      <c r="N33" s="64">
        <f t="shared" si="8"/>
        <v>417.60000000000036</v>
      </c>
      <c r="O33" s="66">
        <f t="shared" si="26"/>
        <v>8853.1200000000008</v>
      </c>
      <c r="P33" s="67">
        <f t="shared" si="10"/>
        <v>6.0000000000000095E-2</v>
      </c>
      <c r="Q33" s="68">
        <f t="shared" si="11"/>
        <v>501.1200000000008</v>
      </c>
      <c r="R33" s="64">
        <f t="shared" si="27"/>
        <v>8936.6400000000012</v>
      </c>
      <c r="S33" s="65">
        <f t="shared" si="13"/>
        <v>7.0000000000000145E-2</v>
      </c>
      <c r="T33" s="64">
        <f t="shared" si="14"/>
        <v>584.64000000000124</v>
      </c>
      <c r="U33" s="70"/>
      <c r="V33" s="83">
        <f t="shared" si="28"/>
        <v>9295.7760000000017</v>
      </c>
      <c r="W33" s="84">
        <f t="shared" si="29"/>
        <v>6.0000000000000143E-2</v>
      </c>
      <c r="X33" s="85">
        <f t="shared" si="30"/>
        <v>526.1760000000013</v>
      </c>
      <c r="Y33" s="89">
        <f t="shared" si="18"/>
        <v>9667.6070400000026</v>
      </c>
      <c r="Z33" s="90">
        <f t="shared" si="19"/>
        <v>4.0000000000000091E-2</v>
      </c>
      <c r="AA33" s="91">
        <f t="shared" si="20"/>
        <v>371.83104000000094</v>
      </c>
      <c r="AB33" s="69"/>
    </row>
    <row r="34" spans="1:28" ht="19.899999999999999" hidden="1" customHeight="1" x14ac:dyDescent="0.25">
      <c r="A34" s="57" t="s">
        <v>15</v>
      </c>
      <c r="B34" s="57"/>
      <c r="C34" s="57"/>
      <c r="D34" s="58">
        <v>7842</v>
      </c>
      <c r="E34" s="58">
        <v>8352</v>
      </c>
      <c r="F34" s="59">
        <f t="shared" si="21"/>
        <v>6.5034429992348888E-2</v>
      </c>
      <c r="G34" s="58">
        <f t="shared" si="22"/>
        <v>510</v>
      </c>
      <c r="H34" s="60">
        <f t="shared" si="23"/>
        <v>8727.84</v>
      </c>
      <c r="I34" s="61">
        <f t="shared" si="4"/>
        <v>4.5000000000000019E-2</v>
      </c>
      <c r="J34" s="62">
        <f t="shared" si="5"/>
        <v>375.84000000000015</v>
      </c>
      <c r="K34" s="63">
        <f t="shared" si="24"/>
        <v>8602.56</v>
      </c>
      <c r="L34" s="64">
        <f t="shared" si="25"/>
        <v>8769.6</v>
      </c>
      <c r="M34" s="65">
        <f t="shared" si="7"/>
        <v>5.0000000000000044E-2</v>
      </c>
      <c r="N34" s="64">
        <f t="shared" si="8"/>
        <v>417.60000000000036</v>
      </c>
      <c r="O34" s="66">
        <f t="shared" si="26"/>
        <v>8853.1200000000008</v>
      </c>
      <c r="P34" s="67">
        <f t="shared" si="10"/>
        <v>6.0000000000000095E-2</v>
      </c>
      <c r="Q34" s="68">
        <f t="shared" si="11"/>
        <v>501.1200000000008</v>
      </c>
      <c r="R34" s="64">
        <f t="shared" si="27"/>
        <v>8936.6400000000012</v>
      </c>
      <c r="S34" s="65">
        <f t="shared" si="13"/>
        <v>7.0000000000000145E-2</v>
      </c>
      <c r="T34" s="64">
        <f t="shared" si="14"/>
        <v>584.64000000000124</v>
      </c>
      <c r="U34" s="70"/>
      <c r="V34" s="83">
        <f t="shared" si="28"/>
        <v>9295.7760000000017</v>
      </c>
      <c r="W34" s="84">
        <f t="shared" si="29"/>
        <v>6.0000000000000143E-2</v>
      </c>
      <c r="X34" s="85">
        <f t="shared" si="30"/>
        <v>526.1760000000013</v>
      </c>
      <c r="Y34" s="89">
        <f t="shared" si="18"/>
        <v>9667.6070400000026</v>
      </c>
      <c r="Z34" s="90">
        <f t="shared" si="19"/>
        <v>4.0000000000000091E-2</v>
      </c>
      <c r="AA34" s="91">
        <f t="shared" si="20"/>
        <v>371.83104000000094</v>
      </c>
      <c r="AB34" s="69"/>
    </row>
    <row r="35" spans="1:28" ht="19.899999999999999" hidden="1" customHeight="1" x14ac:dyDescent="0.25">
      <c r="A35" s="57" t="s">
        <v>16</v>
      </c>
      <c r="B35" s="57"/>
      <c r="C35" s="57"/>
      <c r="D35" s="58">
        <v>7842</v>
      </c>
      <c r="E35" s="58">
        <v>8352</v>
      </c>
      <c r="F35" s="59">
        <f t="shared" si="21"/>
        <v>6.5034429992348888E-2</v>
      </c>
      <c r="G35" s="58">
        <f t="shared" si="22"/>
        <v>510</v>
      </c>
      <c r="H35" s="60">
        <f t="shared" si="23"/>
        <v>8727.84</v>
      </c>
      <c r="I35" s="61">
        <f t="shared" si="4"/>
        <v>4.5000000000000019E-2</v>
      </c>
      <c r="J35" s="62">
        <f t="shared" si="5"/>
        <v>375.84000000000015</v>
      </c>
      <c r="K35" s="63">
        <f t="shared" si="24"/>
        <v>8602.56</v>
      </c>
      <c r="L35" s="64">
        <f t="shared" si="25"/>
        <v>8769.6</v>
      </c>
      <c r="M35" s="65">
        <f t="shared" si="7"/>
        <v>5.0000000000000044E-2</v>
      </c>
      <c r="N35" s="64">
        <f t="shared" si="8"/>
        <v>417.60000000000036</v>
      </c>
      <c r="O35" s="66">
        <f t="shared" si="26"/>
        <v>8853.1200000000008</v>
      </c>
      <c r="P35" s="67">
        <f t="shared" si="10"/>
        <v>6.0000000000000095E-2</v>
      </c>
      <c r="Q35" s="68">
        <f t="shared" si="11"/>
        <v>501.1200000000008</v>
      </c>
      <c r="R35" s="64">
        <f t="shared" si="27"/>
        <v>8936.6400000000012</v>
      </c>
      <c r="S35" s="65">
        <f t="shared" si="13"/>
        <v>7.0000000000000145E-2</v>
      </c>
      <c r="T35" s="64">
        <f t="shared" si="14"/>
        <v>584.64000000000124</v>
      </c>
      <c r="U35" s="70"/>
      <c r="V35" s="83">
        <f t="shared" si="28"/>
        <v>9295.7760000000017</v>
      </c>
      <c r="W35" s="84">
        <f t="shared" si="29"/>
        <v>6.0000000000000143E-2</v>
      </c>
      <c r="X35" s="85">
        <f t="shared" si="30"/>
        <v>526.1760000000013</v>
      </c>
      <c r="Y35" s="89">
        <f t="shared" si="18"/>
        <v>9667.6070400000026</v>
      </c>
      <c r="Z35" s="90">
        <f t="shared" si="19"/>
        <v>4.0000000000000091E-2</v>
      </c>
      <c r="AA35" s="91">
        <f t="shared" si="20"/>
        <v>371.83104000000094</v>
      </c>
      <c r="AB35" s="69"/>
    </row>
    <row r="36" spans="1:28" ht="19.899999999999999" hidden="1" customHeight="1" x14ac:dyDescent="0.25">
      <c r="A36" s="57" t="s">
        <v>17</v>
      </c>
      <c r="B36" s="57"/>
      <c r="C36" s="57"/>
      <c r="D36" s="58">
        <v>7842</v>
      </c>
      <c r="E36" s="58">
        <v>8352</v>
      </c>
      <c r="F36" s="59">
        <f t="shared" si="21"/>
        <v>6.5034429992348888E-2</v>
      </c>
      <c r="G36" s="58">
        <f t="shared" si="22"/>
        <v>510</v>
      </c>
      <c r="H36" s="60">
        <f t="shared" si="23"/>
        <v>8727.84</v>
      </c>
      <c r="I36" s="61">
        <f t="shared" si="4"/>
        <v>4.5000000000000019E-2</v>
      </c>
      <c r="J36" s="62">
        <f t="shared" si="5"/>
        <v>375.84000000000015</v>
      </c>
      <c r="K36" s="63">
        <f t="shared" si="24"/>
        <v>8602.56</v>
      </c>
      <c r="L36" s="64">
        <f t="shared" si="25"/>
        <v>8769.6</v>
      </c>
      <c r="M36" s="65">
        <f t="shared" si="7"/>
        <v>5.0000000000000044E-2</v>
      </c>
      <c r="N36" s="64">
        <f t="shared" si="8"/>
        <v>417.60000000000036</v>
      </c>
      <c r="O36" s="66">
        <f t="shared" si="26"/>
        <v>8853.1200000000008</v>
      </c>
      <c r="P36" s="67">
        <f t="shared" si="10"/>
        <v>6.0000000000000095E-2</v>
      </c>
      <c r="Q36" s="68">
        <f t="shared" si="11"/>
        <v>501.1200000000008</v>
      </c>
      <c r="R36" s="64">
        <f t="shared" si="27"/>
        <v>8936.6400000000012</v>
      </c>
      <c r="S36" s="65">
        <f t="shared" si="13"/>
        <v>7.0000000000000145E-2</v>
      </c>
      <c r="T36" s="64">
        <f t="shared" si="14"/>
        <v>584.64000000000124</v>
      </c>
      <c r="U36" s="70"/>
      <c r="V36" s="83">
        <f t="shared" si="28"/>
        <v>9295.7760000000017</v>
      </c>
      <c r="W36" s="84">
        <f t="shared" si="29"/>
        <v>6.0000000000000143E-2</v>
      </c>
      <c r="X36" s="85">
        <f t="shared" si="30"/>
        <v>526.1760000000013</v>
      </c>
      <c r="Y36" s="89">
        <f t="shared" si="18"/>
        <v>9667.6070400000026</v>
      </c>
      <c r="Z36" s="90">
        <f t="shared" si="19"/>
        <v>4.0000000000000091E-2</v>
      </c>
      <c r="AA36" s="91">
        <f t="shared" si="20"/>
        <v>371.83104000000094</v>
      </c>
      <c r="AB36" s="69"/>
    </row>
    <row r="37" spans="1:28" ht="19.899999999999999" hidden="1" customHeight="1" x14ac:dyDescent="0.25">
      <c r="A37" s="57" t="s">
        <v>18</v>
      </c>
      <c r="B37" s="57"/>
      <c r="C37" s="57"/>
      <c r="D37" s="58">
        <v>7842</v>
      </c>
      <c r="E37" s="58">
        <v>8352</v>
      </c>
      <c r="F37" s="59">
        <f t="shared" si="21"/>
        <v>6.5034429992348888E-2</v>
      </c>
      <c r="G37" s="58">
        <f t="shared" si="22"/>
        <v>510</v>
      </c>
      <c r="H37" s="60">
        <f t="shared" si="23"/>
        <v>8727.84</v>
      </c>
      <c r="I37" s="61">
        <f t="shared" si="4"/>
        <v>4.5000000000000019E-2</v>
      </c>
      <c r="J37" s="62">
        <f t="shared" si="5"/>
        <v>375.84000000000015</v>
      </c>
      <c r="K37" s="63">
        <f t="shared" si="24"/>
        <v>8602.56</v>
      </c>
      <c r="L37" s="64">
        <f t="shared" si="25"/>
        <v>8769.6</v>
      </c>
      <c r="M37" s="65">
        <f t="shared" si="7"/>
        <v>5.0000000000000044E-2</v>
      </c>
      <c r="N37" s="64">
        <f t="shared" si="8"/>
        <v>417.60000000000036</v>
      </c>
      <c r="O37" s="66">
        <f t="shared" si="26"/>
        <v>8853.1200000000008</v>
      </c>
      <c r="P37" s="67">
        <f t="shared" si="10"/>
        <v>6.0000000000000095E-2</v>
      </c>
      <c r="Q37" s="68">
        <f t="shared" si="11"/>
        <v>501.1200000000008</v>
      </c>
      <c r="R37" s="64">
        <f t="shared" si="27"/>
        <v>8936.6400000000012</v>
      </c>
      <c r="S37" s="65">
        <f t="shared" si="13"/>
        <v>7.0000000000000145E-2</v>
      </c>
      <c r="T37" s="64">
        <f t="shared" si="14"/>
        <v>584.64000000000124</v>
      </c>
      <c r="U37" s="70"/>
      <c r="V37" s="83">
        <f t="shared" si="28"/>
        <v>9295.7760000000017</v>
      </c>
      <c r="W37" s="84">
        <f t="shared" si="29"/>
        <v>6.0000000000000143E-2</v>
      </c>
      <c r="X37" s="85">
        <f t="shared" si="30"/>
        <v>526.1760000000013</v>
      </c>
      <c r="Y37" s="89">
        <f t="shared" si="18"/>
        <v>9667.6070400000026</v>
      </c>
      <c r="Z37" s="90">
        <f t="shared" si="19"/>
        <v>4.0000000000000091E-2</v>
      </c>
      <c r="AA37" s="91">
        <f t="shared" si="20"/>
        <v>371.83104000000094</v>
      </c>
      <c r="AB37" s="69"/>
    </row>
    <row r="38" spans="1:28" ht="19.899999999999999" hidden="1" customHeight="1" x14ac:dyDescent="0.25">
      <c r="A38" s="57" t="s">
        <v>25</v>
      </c>
      <c r="B38" s="57"/>
      <c r="C38" s="57"/>
      <c r="D38" s="58">
        <v>7842</v>
      </c>
      <c r="E38" s="58">
        <v>8352</v>
      </c>
      <c r="F38" s="59">
        <f t="shared" si="21"/>
        <v>6.5034429992348888E-2</v>
      </c>
      <c r="G38" s="58">
        <f t="shared" si="22"/>
        <v>510</v>
      </c>
      <c r="H38" s="60">
        <f t="shared" si="23"/>
        <v>8727.84</v>
      </c>
      <c r="I38" s="61">
        <f t="shared" si="4"/>
        <v>4.5000000000000019E-2</v>
      </c>
      <c r="J38" s="62">
        <f t="shared" si="5"/>
        <v>375.84000000000015</v>
      </c>
      <c r="K38" s="63">
        <f t="shared" si="24"/>
        <v>8602.56</v>
      </c>
      <c r="L38" s="64">
        <f t="shared" si="25"/>
        <v>8769.6</v>
      </c>
      <c r="M38" s="65">
        <f t="shared" si="7"/>
        <v>5.0000000000000044E-2</v>
      </c>
      <c r="N38" s="64">
        <f t="shared" si="8"/>
        <v>417.60000000000036</v>
      </c>
      <c r="O38" s="66">
        <f t="shared" si="26"/>
        <v>8853.1200000000008</v>
      </c>
      <c r="P38" s="67">
        <f t="shared" si="10"/>
        <v>6.0000000000000095E-2</v>
      </c>
      <c r="Q38" s="68">
        <f t="shared" si="11"/>
        <v>501.1200000000008</v>
      </c>
      <c r="R38" s="64">
        <f t="shared" si="27"/>
        <v>8936.6400000000012</v>
      </c>
      <c r="S38" s="65">
        <f t="shared" si="13"/>
        <v>7.0000000000000145E-2</v>
      </c>
      <c r="T38" s="64">
        <f t="shared" si="14"/>
        <v>584.64000000000124</v>
      </c>
      <c r="U38" s="70"/>
      <c r="V38" s="83">
        <f t="shared" si="28"/>
        <v>9295.7760000000017</v>
      </c>
      <c r="W38" s="84">
        <f t="shared" si="29"/>
        <v>6.0000000000000143E-2</v>
      </c>
      <c r="X38" s="85">
        <f t="shared" si="30"/>
        <v>526.1760000000013</v>
      </c>
      <c r="Y38" s="89">
        <f t="shared" si="18"/>
        <v>9667.6070400000026</v>
      </c>
      <c r="Z38" s="90">
        <f t="shared" si="19"/>
        <v>4.0000000000000091E-2</v>
      </c>
      <c r="AA38" s="91">
        <f t="shared" si="20"/>
        <v>371.83104000000094</v>
      </c>
      <c r="AB38" s="69"/>
    </row>
    <row r="39" spans="1:28" ht="19.899999999999999" hidden="1" customHeight="1" thickBot="1" x14ac:dyDescent="0.3">
      <c r="A39" s="57" t="s">
        <v>26</v>
      </c>
      <c r="B39" s="57"/>
      <c r="C39" s="57"/>
      <c r="D39" s="58">
        <v>7842</v>
      </c>
      <c r="E39" s="58">
        <v>8352</v>
      </c>
      <c r="F39" s="59">
        <f t="shared" si="21"/>
        <v>6.5034429992348888E-2</v>
      </c>
      <c r="G39" s="58">
        <f t="shared" si="22"/>
        <v>510</v>
      </c>
      <c r="H39" s="60">
        <f t="shared" si="23"/>
        <v>8727.84</v>
      </c>
      <c r="I39" s="61">
        <f t="shared" si="4"/>
        <v>4.5000000000000019E-2</v>
      </c>
      <c r="J39" s="62">
        <f t="shared" si="5"/>
        <v>375.84000000000015</v>
      </c>
      <c r="K39" s="63">
        <f t="shared" si="24"/>
        <v>8602.56</v>
      </c>
      <c r="L39" s="64">
        <f t="shared" si="25"/>
        <v>8769.6</v>
      </c>
      <c r="M39" s="65">
        <f t="shared" si="7"/>
        <v>5.0000000000000044E-2</v>
      </c>
      <c r="N39" s="64">
        <f t="shared" si="8"/>
        <v>417.60000000000036</v>
      </c>
      <c r="O39" s="66">
        <f t="shared" si="26"/>
        <v>8853.1200000000008</v>
      </c>
      <c r="P39" s="67">
        <f t="shared" si="10"/>
        <v>6.0000000000000095E-2</v>
      </c>
      <c r="Q39" s="68">
        <f t="shared" si="11"/>
        <v>501.1200000000008</v>
      </c>
      <c r="R39" s="64">
        <f t="shared" si="27"/>
        <v>8936.6400000000012</v>
      </c>
      <c r="S39" s="65">
        <f t="shared" si="13"/>
        <v>7.0000000000000145E-2</v>
      </c>
      <c r="T39" s="64">
        <f t="shared" si="14"/>
        <v>584.64000000000124</v>
      </c>
      <c r="U39" s="70"/>
      <c r="V39" s="83">
        <f t="shared" si="28"/>
        <v>9295.7760000000017</v>
      </c>
      <c r="W39" s="84">
        <f t="shared" si="29"/>
        <v>6.0000000000000143E-2</v>
      </c>
      <c r="X39" s="85">
        <f t="shared" si="30"/>
        <v>526.1760000000013</v>
      </c>
      <c r="Y39" s="89">
        <f t="shared" si="18"/>
        <v>9667.6070400000026</v>
      </c>
      <c r="Z39" s="90">
        <f t="shared" si="19"/>
        <v>4.0000000000000091E-2</v>
      </c>
      <c r="AA39" s="91">
        <f t="shared" si="20"/>
        <v>371.83104000000094</v>
      </c>
      <c r="AB39" s="69"/>
    </row>
    <row r="40" spans="1:28" ht="19.899999999999999" hidden="1" customHeight="1" thickTop="1" x14ac:dyDescent="0.25">
      <c r="A40" s="72" t="s">
        <v>27</v>
      </c>
      <c r="B40" s="72"/>
      <c r="C40" s="72"/>
      <c r="D40" s="58">
        <v>7842</v>
      </c>
      <c r="E40" s="58">
        <v>8352</v>
      </c>
      <c r="F40" s="59">
        <f t="shared" si="21"/>
        <v>6.5034429992348888E-2</v>
      </c>
      <c r="G40" s="58">
        <f t="shared" si="22"/>
        <v>510</v>
      </c>
      <c r="H40" s="60">
        <f t="shared" si="23"/>
        <v>8727.84</v>
      </c>
      <c r="I40" s="61">
        <f t="shared" si="4"/>
        <v>4.5000000000000019E-2</v>
      </c>
      <c r="J40" s="62">
        <f t="shared" si="5"/>
        <v>375.84000000000015</v>
      </c>
      <c r="K40" s="63">
        <f t="shared" si="24"/>
        <v>8602.56</v>
      </c>
      <c r="L40" s="64">
        <f t="shared" si="25"/>
        <v>8769.6</v>
      </c>
      <c r="M40" s="65">
        <f t="shared" si="7"/>
        <v>5.0000000000000044E-2</v>
      </c>
      <c r="N40" s="64">
        <f t="shared" si="8"/>
        <v>417.60000000000036</v>
      </c>
      <c r="O40" s="66">
        <f t="shared" si="26"/>
        <v>8853.1200000000008</v>
      </c>
      <c r="P40" s="67">
        <f t="shared" si="10"/>
        <v>6.0000000000000095E-2</v>
      </c>
      <c r="Q40" s="68">
        <f t="shared" si="11"/>
        <v>501.1200000000008</v>
      </c>
      <c r="R40" s="64">
        <f t="shared" si="27"/>
        <v>8936.6400000000012</v>
      </c>
      <c r="S40" s="65">
        <f t="shared" si="13"/>
        <v>7.0000000000000145E-2</v>
      </c>
      <c r="T40" s="64">
        <f t="shared" si="14"/>
        <v>584.64000000000124</v>
      </c>
      <c r="U40" s="70"/>
      <c r="V40" s="83">
        <f t="shared" si="28"/>
        <v>9295.7760000000017</v>
      </c>
      <c r="W40" s="84">
        <f t="shared" si="29"/>
        <v>6.0000000000000143E-2</v>
      </c>
      <c r="X40" s="85">
        <f t="shared" si="30"/>
        <v>526.1760000000013</v>
      </c>
      <c r="Y40" s="89">
        <f t="shared" si="18"/>
        <v>9667.6070400000026</v>
      </c>
      <c r="Z40" s="90">
        <f t="shared" si="19"/>
        <v>4.0000000000000091E-2</v>
      </c>
      <c r="AA40" s="91">
        <f t="shared" si="20"/>
        <v>371.83104000000094</v>
      </c>
      <c r="AB40" s="69"/>
    </row>
    <row r="41" spans="1:28" ht="19.899999999999999" hidden="1" customHeight="1" x14ac:dyDescent="0.25">
      <c r="A41" s="57" t="s">
        <v>22</v>
      </c>
      <c r="B41" s="57"/>
      <c r="C41" s="57"/>
      <c r="D41" s="58">
        <v>7842</v>
      </c>
      <c r="E41" s="58">
        <v>8352</v>
      </c>
      <c r="F41" s="59">
        <f t="shared" si="21"/>
        <v>6.5034429992348888E-2</v>
      </c>
      <c r="G41" s="58">
        <f t="shared" si="22"/>
        <v>510</v>
      </c>
      <c r="H41" s="60">
        <f t="shared" si="23"/>
        <v>8727.84</v>
      </c>
      <c r="I41" s="61">
        <f t="shared" si="4"/>
        <v>4.5000000000000019E-2</v>
      </c>
      <c r="J41" s="62">
        <f t="shared" si="5"/>
        <v>375.84000000000015</v>
      </c>
      <c r="K41" s="63">
        <f t="shared" si="24"/>
        <v>8602.56</v>
      </c>
      <c r="L41" s="64">
        <f t="shared" si="25"/>
        <v>8769.6</v>
      </c>
      <c r="M41" s="65">
        <f t="shared" si="7"/>
        <v>5.0000000000000044E-2</v>
      </c>
      <c r="N41" s="64">
        <f t="shared" si="8"/>
        <v>417.60000000000036</v>
      </c>
      <c r="O41" s="66">
        <f t="shared" si="26"/>
        <v>8853.1200000000008</v>
      </c>
      <c r="P41" s="67">
        <f t="shared" si="10"/>
        <v>6.0000000000000095E-2</v>
      </c>
      <c r="Q41" s="68">
        <f t="shared" si="11"/>
        <v>501.1200000000008</v>
      </c>
      <c r="R41" s="64">
        <f t="shared" si="27"/>
        <v>8936.6400000000012</v>
      </c>
      <c r="S41" s="65">
        <f t="shared" si="13"/>
        <v>7.0000000000000145E-2</v>
      </c>
      <c r="T41" s="64">
        <f t="shared" si="14"/>
        <v>584.64000000000124</v>
      </c>
      <c r="U41" s="70"/>
      <c r="V41" s="83">
        <f t="shared" si="28"/>
        <v>9295.7760000000017</v>
      </c>
      <c r="W41" s="84">
        <f t="shared" si="29"/>
        <v>6.0000000000000143E-2</v>
      </c>
      <c r="X41" s="85">
        <f t="shared" si="30"/>
        <v>526.1760000000013</v>
      </c>
      <c r="Y41" s="89">
        <f t="shared" si="18"/>
        <v>9667.6070400000026</v>
      </c>
      <c r="Z41" s="90">
        <f t="shared" si="19"/>
        <v>4.0000000000000091E-2</v>
      </c>
      <c r="AA41" s="91">
        <f t="shared" si="20"/>
        <v>371.83104000000094</v>
      </c>
      <c r="AB41" s="69"/>
    </row>
    <row r="42" spans="1:28" ht="19.899999999999999" hidden="1" customHeight="1" x14ac:dyDescent="0.25">
      <c r="A42" s="57" t="s">
        <v>23</v>
      </c>
      <c r="B42" s="57"/>
      <c r="C42" s="57"/>
      <c r="D42" s="58">
        <v>7842</v>
      </c>
      <c r="E42" s="58">
        <v>8352</v>
      </c>
      <c r="F42" s="59">
        <f t="shared" si="21"/>
        <v>6.5034429992348888E-2</v>
      </c>
      <c r="G42" s="58">
        <f t="shared" si="22"/>
        <v>510</v>
      </c>
      <c r="H42" s="60">
        <f t="shared" si="23"/>
        <v>8727.84</v>
      </c>
      <c r="I42" s="61">
        <f t="shared" si="4"/>
        <v>4.5000000000000019E-2</v>
      </c>
      <c r="J42" s="62">
        <f t="shared" si="5"/>
        <v>375.84000000000015</v>
      </c>
      <c r="K42" s="63">
        <f t="shared" si="24"/>
        <v>8602.56</v>
      </c>
      <c r="L42" s="64">
        <f t="shared" si="25"/>
        <v>8769.6</v>
      </c>
      <c r="M42" s="65">
        <f t="shared" si="7"/>
        <v>5.0000000000000044E-2</v>
      </c>
      <c r="N42" s="64">
        <f t="shared" si="8"/>
        <v>417.60000000000036</v>
      </c>
      <c r="O42" s="66">
        <f t="shared" si="26"/>
        <v>8853.1200000000008</v>
      </c>
      <c r="P42" s="67">
        <f t="shared" si="10"/>
        <v>6.0000000000000095E-2</v>
      </c>
      <c r="Q42" s="68">
        <f t="shared" si="11"/>
        <v>501.1200000000008</v>
      </c>
      <c r="R42" s="64">
        <f t="shared" si="27"/>
        <v>8936.6400000000012</v>
      </c>
      <c r="S42" s="65">
        <f t="shared" si="13"/>
        <v>7.0000000000000145E-2</v>
      </c>
      <c r="T42" s="64">
        <f t="shared" si="14"/>
        <v>584.64000000000124</v>
      </c>
      <c r="U42" s="70"/>
      <c r="V42" s="83">
        <f t="shared" si="28"/>
        <v>9295.7760000000017</v>
      </c>
      <c r="W42" s="84">
        <f t="shared" si="29"/>
        <v>6.0000000000000143E-2</v>
      </c>
      <c r="X42" s="85">
        <f t="shared" si="30"/>
        <v>526.1760000000013</v>
      </c>
      <c r="Y42" s="89">
        <f t="shared" si="18"/>
        <v>9667.6070400000026</v>
      </c>
      <c r="Z42" s="90">
        <f t="shared" si="19"/>
        <v>4.0000000000000091E-2</v>
      </c>
      <c r="AA42" s="91">
        <f t="shared" si="20"/>
        <v>371.83104000000094</v>
      </c>
      <c r="AB42" s="69"/>
    </row>
    <row r="43" spans="1:28" ht="19.899999999999999" hidden="1" customHeight="1" x14ac:dyDescent="0.25">
      <c r="A43" s="57" t="s">
        <v>24</v>
      </c>
      <c r="B43" s="57"/>
      <c r="C43" s="57"/>
      <c r="D43" s="58">
        <v>7842</v>
      </c>
      <c r="E43" s="58">
        <v>8352</v>
      </c>
      <c r="F43" s="59">
        <f t="shared" si="21"/>
        <v>6.5034429992348888E-2</v>
      </c>
      <c r="G43" s="58">
        <f t="shared" si="22"/>
        <v>510</v>
      </c>
      <c r="H43" s="60">
        <f t="shared" si="23"/>
        <v>8727.84</v>
      </c>
      <c r="I43" s="61">
        <f t="shared" si="4"/>
        <v>4.5000000000000019E-2</v>
      </c>
      <c r="J43" s="62">
        <f t="shared" si="5"/>
        <v>375.84000000000015</v>
      </c>
      <c r="K43" s="63">
        <f t="shared" si="24"/>
        <v>8602.56</v>
      </c>
      <c r="L43" s="64">
        <f t="shared" si="25"/>
        <v>8769.6</v>
      </c>
      <c r="M43" s="65">
        <f t="shared" si="7"/>
        <v>5.0000000000000044E-2</v>
      </c>
      <c r="N43" s="64">
        <f t="shared" si="8"/>
        <v>417.60000000000036</v>
      </c>
      <c r="O43" s="66">
        <f t="shared" si="26"/>
        <v>8853.1200000000008</v>
      </c>
      <c r="P43" s="67">
        <f t="shared" si="10"/>
        <v>6.0000000000000095E-2</v>
      </c>
      <c r="Q43" s="68">
        <f t="shared" si="11"/>
        <v>501.1200000000008</v>
      </c>
      <c r="R43" s="64">
        <f t="shared" si="27"/>
        <v>8936.6400000000012</v>
      </c>
      <c r="S43" s="65">
        <f t="shared" si="13"/>
        <v>7.0000000000000145E-2</v>
      </c>
      <c r="T43" s="64">
        <f t="shared" si="14"/>
        <v>584.64000000000124</v>
      </c>
      <c r="U43" s="70"/>
      <c r="V43" s="83">
        <f t="shared" si="28"/>
        <v>9295.7760000000017</v>
      </c>
      <c r="W43" s="84">
        <f t="shared" si="29"/>
        <v>6.0000000000000143E-2</v>
      </c>
      <c r="X43" s="85">
        <f t="shared" si="30"/>
        <v>526.1760000000013</v>
      </c>
      <c r="Y43" s="89">
        <f t="shared" si="18"/>
        <v>9667.6070400000026</v>
      </c>
      <c r="Z43" s="90">
        <f t="shared" si="19"/>
        <v>4.0000000000000091E-2</v>
      </c>
      <c r="AA43" s="91">
        <f t="shared" si="20"/>
        <v>371.83104000000094</v>
      </c>
      <c r="AB43" s="69"/>
    </row>
    <row r="44" spans="1:28" ht="26.45" customHeight="1" x14ac:dyDescent="0.25">
      <c r="A44" s="57" t="s">
        <v>49</v>
      </c>
      <c r="B44" s="57" t="s">
        <v>53</v>
      </c>
      <c r="C44" s="57" t="s">
        <v>53</v>
      </c>
      <c r="D44" s="58">
        <v>7842</v>
      </c>
      <c r="E44" s="58">
        <v>8352</v>
      </c>
      <c r="F44" s="59">
        <f t="shared" si="21"/>
        <v>6.5034429992348888E-2</v>
      </c>
      <c r="G44" s="58">
        <f t="shared" si="22"/>
        <v>510</v>
      </c>
      <c r="H44" s="60">
        <f>+E44*1.05</f>
        <v>8769.6</v>
      </c>
      <c r="I44" s="61">
        <f t="shared" si="4"/>
        <v>5.0000000000000044E-2</v>
      </c>
      <c r="J44" s="62">
        <f t="shared" si="5"/>
        <v>417.60000000000036</v>
      </c>
      <c r="K44" s="63">
        <f>+E44*1.04</f>
        <v>8686.08</v>
      </c>
      <c r="L44" s="64">
        <f>+E44*1.06</f>
        <v>8853.1200000000008</v>
      </c>
      <c r="M44" s="65">
        <f t="shared" si="7"/>
        <v>6.0000000000000095E-2</v>
      </c>
      <c r="N44" s="64">
        <f t="shared" si="8"/>
        <v>501.1200000000008</v>
      </c>
      <c r="O44" s="66">
        <f>+E44*1.05</f>
        <v>8769.6</v>
      </c>
      <c r="P44" s="67">
        <f t="shared" si="10"/>
        <v>5.0000000000000044E-2</v>
      </c>
      <c r="Q44" s="68">
        <f t="shared" si="11"/>
        <v>417.60000000000036</v>
      </c>
      <c r="R44" s="64">
        <f>+E44*1.08</f>
        <v>9020.16</v>
      </c>
      <c r="S44" s="65">
        <f t="shared" si="13"/>
        <v>7.9999999999999988E-2</v>
      </c>
      <c r="T44" s="64">
        <f t="shared" si="14"/>
        <v>668.15999999999985</v>
      </c>
      <c r="U44" s="70" t="s">
        <v>54</v>
      </c>
      <c r="V44" s="83">
        <f>+O44*1.05</f>
        <v>9208.08</v>
      </c>
      <c r="W44" s="84">
        <f>+X44/O44</f>
        <v>4.9999999999999947E-2</v>
      </c>
      <c r="X44" s="85">
        <f>+V44-O44</f>
        <v>438.47999999999956</v>
      </c>
      <c r="Y44" s="89">
        <f>+V44*1.05</f>
        <v>9668.4840000000004</v>
      </c>
      <c r="Z44" s="90">
        <f t="shared" si="19"/>
        <v>5.0000000000000051E-2</v>
      </c>
      <c r="AA44" s="91">
        <f t="shared" si="20"/>
        <v>460.40400000000045</v>
      </c>
      <c r="AB44" s="69"/>
    </row>
    <row r="45" spans="1:28" ht="26.45" customHeight="1" x14ac:dyDescent="0.25">
      <c r="A45" s="57" t="s">
        <v>49</v>
      </c>
      <c r="B45" s="57" t="s">
        <v>55</v>
      </c>
      <c r="C45" s="57" t="s">
        <v>55</v>
      </c>
      <c r="D45" s="58">
        <v>7842</v>
      </c>
      <c r="E45" s="58">
        <v>8352</v>
      </c>
      <c r="F45" s="59">
        <f>(E45-D45)/D45</f>
        <v>6.5034429992348888E-2</v>
      </c>
      <c r="G45" s="58">
        <f>E45-D45</f>
        <v>510</v>
      </c>
      <c r="H45" s="60">
        <f>+E45*1.055</f>
        <v>8811.3599999999988</v>
      </c>
      <c r="I45" s="61">
        <f t="shared" si="4"/>
        <v>5.4999999999999855E-2</v>
      </c>
      <c r="J45" s="62">
        <f t="shared" si="5"/>
        <v>459.35999999999876</v>
      </c>
      <c r="K45" s="63">
        <f>+E45*1.045</f>
        <v>8727.84</v>
      </c>
      <c r="L45" s="64">
        <f>+E45*1.065</f>
        <v>8894.8799999999992</v>
      </c>
      <c r="M45" s="65">
        <f t="shared" si="7"/>
        <v>6.4999999999999905E-2</v>
      </c>
      <c r="N45" s="64">
        <f t="shared" si="8"/>
        <v>542.8799999999992</v>
      </c>
      <c r="O45" s="66">
        <f>+E45*1.055</f>
        <v>8811.3599999999988</v>
      </c>
      <c r="P45" s="67">
        <f t="shared" si="10"/>
        <v>5.4999999999999855E-2</v>
      </c>
      <c r="Q45" s="68">
        <f t="shared" si="11"/>
        <v>459.35999999999876</v>
      </c>
      <c r="R45" s="64">
        <f>+E45*1.085</f>
        <v>9061.92</v>
      </c>
      <c r="S45" s="65">
        <f t="shared" si="13"/>
        <v>8.5000000000000006E-2</v>
      </c>
      <c r="T45" s="64">
        <f t="shared" si="14"/>
        <v>709.92000000000007</v>
      </c>
      <c r="U45" s="70" t="s">
        <v>56</v>
      </c>
      <c r="V45" s="83">
        <f>+O45*1.055</f>
        <v>9295.9847999999984</v>
      </c>
      <c r="W45" s="84">
        <f>+X45/O45</f>
        <v>5.4999999999999959E-2</v>
      </c>
      <c r="X45" s="85">
        <f>+V45-O45</f>
        <v>484.6247999999996</v>
      </c>
      <c r="Y45" s="89">
        <f>+V45*1.055</f>
        <v>9807.2639639999979</v>
      </c>
      <c r="Z45" s="90">
        <f t="shared" si="19"/>
        <v>5.4999999999999966E-2</v>
      </c>
      <c r="AA45" s="91">
        <f t="shared" si="20"/>
        <v>511.27916399999958</v>
      </c>
      <c r="AB45" s="69"/>
    </row>
    <row r="46" spans="1:28" ht="26.45" customHeight="1" x14ac:dyDescent="0.25">
      <c r="A46" s="57" t="s">
        <v>49</v>
      </c>
      <c r="B46" s="57" t="s">
        <v>57</v>
      </c>
      <c r="C46" s="57" t="s">
        <v>57</v>
      </c>
      <c r="D46" s="58">
        <v>7842</v>
      </c>
      <c r="E46" s="58">
        <v>8352</v>
      </c>
      <c r="F46" s="59">
        <f>(E46-D46)/D46</f>
        <v>6.5034429992348888E-2</v>
      </c>
      <c r="G46" s="58">
        <f>E46-D46</f>
        <v>510</v>
      </c>
      <c r="H46" s="60">
        <f>+E46*1.06</f>
        <v>8853.1200000000008</v>
      </c>
      <c r="I46" s="61">
        <f t="shared" si="4"/>
        <v>6.0000000000000095E-2</v>
      </c>
      <c r="J46" s="62">
        <f t="shared" si="5"/>
        <v>501.1200000000008</v>
      </c>
      <c r="K46" s="63">
        <f>+E46*1.05</f>
        <v>8769.6</v>
      </c>
      <c r="L46" s="64">
        <f>+E46*1.07</f>
        <v>8936.6400000000012</v>
      </c>
      <c r="M46" s="65">
        <f t="shared" si="7"/>
        <v>7.0000000000000145E-2</v>
      </c>
      <c r="N46" s="64">
        <f t="shared" si="8"/>
        <v>584.64000000000124</v>
      </c>
      <c r="O46" s="66">
        <f>+E46*1.06</f>
        <v>8853.1200000000008</v>
      </c>
      <c r="P46" s="67">
        <f t="shared" si="10"/>
        <v>6.0000000000000095E-2</v>
      </c>
      <c r="Q46" s="68">
        <f t="shared" si="11"/>
        <v>501.1200000000008</v>
      </c>
      <c r="R46" s="64">
        <f>+E46*1.09</f>
        <v>9103.68</v>
      </c>
      <c r="S46" s="65">
        <f t="shared" si="13"/>
        <v>9.0000000000000038E-2</v>
      </c>
      <c r="T46" s="64">
        <f t="shared" si="14"/>
        <v>751.68000000000029</v>
      </c>
      <c r="U46" s="70" t="s">
        <v>58</v>
      </c>
      <c r="V46" s="83">
        <f>+O46*1.06</f>
        <v>9384.3072000000011</v>
      </c>
      <c r="W46" s="84">
        <f>+X46/O46</f>
        <v>6.0000000000000026E-2</v>
      </c>
      <c r="X46" s="85">
        <f>+V46-O46</f>
        <v>531.1872000000003</v>
      </c>
      <c r="Y46" s="89">
        <f>+V46*1.06</f>
        <v>9947.3656320000009</v>
      </c>
      <c r="Z46" s="90">
        <f t="shared" si="19"/>
        <v>5.999999999999997E-2</v>
      </c>
      <c r="AA46" s="91">
        <f t="shared" si="20"/>
        <v>563.05843199999981</v>
      </c>
      <c r="AB46" s="69"/>
    </row>
    <row r="47" spans="1:28" ht="26.45" customHeight="1" thickBot="1" x14ac:dyDescent="0.3">
      <c r="A47" s="57" t="s">
        <v>49</v>
      </c>
      <c r="B47" s="57" t="s">
        <v>59</v>
      </c>
      <c r="C47" s="57" t="s">
        <v>59</v>
      </c>
      <c r="D47" s="58">
        <v>7842</v>
      </c>
      <c r="E47" s="58">
        <v>8352</v>
      </c>
      <c r="F47" s="59">
        <f>(E47-D47)/D47</f>
        <v>6.5034429992348888E-2</v>
      </c>
      <c r="G47" s="58">
        <f>E47-D47</f>
        <v>510</v>
      </c>
      <c r="H47" s="73">
        <f>+E47*1.065</f>
        <v>8894.8799999999992</v>
      </c>
      <c r="I47" s="74">
        <f t="shared" si="4"/>
        <v>6.4999999999999905E-2</v>
      </c>
      <c r="J47" s="75">
        <f t="shared" si="5"/>
        <v>542.8799999999992</v>
      </c>
      <c r="K47" s="63">
        <f>+E47*1.055</f>
        <v>8811.3599999999988</v>
      </c>
      <c r="L47" s="64">
        <f>+E47*1.075</f>
        <v>8978.4</v>
      </c>
      <c r="M47" s="65">
        <f t="shared" si="7"/>
        <v>7.4999999999999956E-2</v>
      </c>
      <c r="N47" s="64">
        <f t="shared" si="8"/>
        <v>626.39999999999964</v>
      </c>
      <c r="O47" s="66">
        <f>+E47*1.065</f>
        <v>8894.8799999999992</v>
      </c>
      <c r="P47" s="67">
        <f t="shared" si="10"/>
        <v>6.4999999999999905E-2</v>
      </c>
      <c r="Q47" s="68">
        <f t="shared" si="11"/>
        <v>542.8799999999992</v>
      </c>
      <c r="R47" s="64">
        <f>+E47*1.095</f>
        <v>9145.44</v>
      </c>
      <c r="S47" s="65">
        <f t="shared" si="13"/>
        <v>9.5000000000000057E-2</v>
      </c>
      <c r="T47" s="64">
        <f t="shared" si="14"/>
        <v>793.44000000000051</v>
      </c>
      <c r="U47" s="70" t="s">
        <v>60</v>
      </c>
      <c r="V47" s="83">
        <f>+O47*1.065</f>
        <v>9473.0471999999991</v>
      </c>
      <c r="W47" s="84">
        <f>+X47/O47</f>
        <v>6.4999999999999988E-2</v>
      </c>
      <c r="X47" s="85">
        <f>+V47-O47</f>
        <v>578.16719999999987</v>
      </c>
      <c r="Y47" s="89">
        <f>+V47*1.065</f>
        <v>10088.795267999998</v>
      </c>
      <c r="Z47" s="90">
        <f t="shared" si="19"/>
        <v>6.4999999999999891E-2</v>
      </c>
      <c r="AA47" s="91">
        <f t="shared" si="20"/>
        <v>615.74806799999897</v>
      </c>
      <c r="AB47" s="69"/>
    </row>
    <row r="48" spans="1:28" ht="26.45" customHeight="1" thickBot="1" x14ac:dyDescent="0.25">
      <c r="A48" s="205" t="s">
        <v>61</v>
      </c>
      <c r="B48" s="205"/>
      <c r="C48" s="205"/>
      <c r="D48" s="205"/>
      <c r="E48" s="205"/>
      <c r="F48" s="205"/>
      <c r="G48" s="205"/>
      <c r="H48" s="205"/>
      <c r="O48" s="76"/>
      <c r="P48" s="77"/>
      <c r="Q48" s="78"/>
      <c r="U48" s="82"/>
      <c r="V48" s="76"/>
      <c r="W48" s="77"/>
      <c r="X48" s="78"/>
      <c r="Y48" s="76"/>
      <c r="Z48" s="77"/>
      <c r="AA48" s="78"/>
      <c r="AB48" s="79"/>
    </row>
    <row r="49" spans="1:27" ht="26.45" customHeight="1" x14ac:dyDescent="0.2">
      <c r="A49" s="205"/>
      <c r="B49" s="205"/>
      <c r="C49" s="205"/>
      <c r="D49" s="205"/>
      <c r="E49" s="205"/>
      <c r="F49" s="205"/>
      <c r="G49" s="205"/>
      <c r="H49" s="205"/>
      <c r="J49" s="57"/>
      <c r="L49" s="80" t="s">
        <v>62</v>
      </c>
    </row>
    <row r="50" spans="1:27" ht="26.45" customHeight="1" x14ac:dyDescent="0.25">
      <c r="A50" s="205"/>
      <c r="B50" s="205"/>
      <c r="C50" s="205"/>
      <c r="D50" s="205"/>
      <c r="E50" s="205"/>
      <c r="F50" s="205"/>
      <c r="G50" s="205"/>
      <c r="H50" s="205"/>
      <c r="V50" s="12" t="s">
        <v>63</v>
      </c>
      <c r="X50" s="81">
        <v>905000</v>
      </c>
      <c r="Y50" s="12" t="s">
        <v>63</v>
      </c>
      <c r="AA50" s="81">
        <v>941200</v>
      </c>
    </row>
    <row r="51" spans="1:27" ht="26.45" customHeight="1" x14ac:dyDescent="0.2">
      <c r="A51" s="205"/>
      <c r="B51" s="205"/>
      <c r="C51" s="205"/>
      <c r="D51" s="205"/>
      <c r="E51" s="205"/>
      <c r="F51" s="205"/>
      <c r="G51" s="205"/>
      <c r="H51" s="205"/>
    </row>
  </sheetData>
  <mergeCells count="5">
    <mergeCell ref="A48:H51"/>
    <mergeCell ref="K2:R2"/>
    <mergeCell ref="H1:T1"/>
    <mergeCell ref="V2:X2"/>
    <mergeCell ref="Y2:AA2"/>
  </mergeCells>
  <phoneticPr fontId="3" type="noConversion"/>
  <pageMargins left="0.75" right="0.75" top="1" bottom="1" header="0.5" footer="0.5"/>
  <pageSetup scale="59" orientation="landscape" r:id="rId1"/>
  <headerFooter alignWithMargins="0">
    <oddHeader>&amp;C&amp;12FY 2014
Proposed Changes to Montessori Fees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CF53"/>
  <sheetViews>
    <sheetView tabSelected="1" topLeftCell="AF1" zoomScale="115" zoomScaleNormal="115" workbookViewId="0">
      <selection activeCell="AL4" sqref="AL4"/>
    </sheetView>
  </sheetViews>
  <sheetFormatPr defaultColWidth="8.85546875" defaultRowHeight="15" x14ac:dyDescent="0.2"/>
  <cols>
    <col min="1" max="1" width="20" style="12" hidden="1" customWidth="1"/>
    <col min="2" max="2" width="21.85546875" style="12" hidden="1" customWidth="1"/>
    <col min="3" max="3" width="35.42578125" style="12" customWidth="1"/>
    <col min="4" max="4" width="9.28515625" style="12" hidden="1" customWidth="1"/>
    <col min="5" max="5" width="8.5703125" style="12" hidden="1" customWidth="1"/>
    <col min="6" max="6" width="10.42578125" style="12" hidden="1" customWidth="1"/>
    <col min="7" max="7" width="8.140625" style="12" hidden="1" customWidth="1"/>
    <col min="8" max="8" width="11.28515625" style="12" hidden="1" customWidth="1"/>
    <col min="9" max="9" width="11.28515625" style="19" hidden="1" customWidth="1"/>
    <col min="10" max="12" width="11.28515625" style="12" hidden="1" customWidth="1"/>
    <col min="13" max="13" width="11.28515625" style="19" hidden="1" customWidth="1"/>
    <col min="14" max="14" width="1.5703125" style="12" hidden="1" customWidth="1"/>
    <col min="15" max="15" width="13.28515625" style="12" hidden="1" customWidth="1"/>
    <col min="16" max="16" width="12.85546875" style="19" hidden="1" customWidth="1"/>
    <col min="17" max="18" width="11.28515625" style="12" hidden="1" customWidth="1"/>
    <col min="19" max="19" width="11.28515625" style="19" hidden="1" customWidth="1"/>
    <col min="20" max="20" width="11.28515625" style="12" hidden="1" customWidth="1"/>
    <col min="21" max="21" width="15.85546875" style="12" hidden="1" customWidth="1"/>
    <col min="22" max="22" width="13.7109375" style="12" hidden="1" customWidth="1"/>
    <col min="23" max="23" width="13.42578125" style="12" hidden="1" customWidth="1"/>
    <col min="24" max="24" width="12.42578125" style="12" hidden="1" customWidth="1"/>
    <col min="25" max="25" width="13.7109375" style="12" hidden="1" customWidth="1"/>
    <col min="26" max="26" width="13.42578125" style="12" hidden="1" customWidth="1"/>
    <col min="27" max="27" width="12.42578125" style="12" hidden="1" customWidth="1"/>
    <col min="28" max="28" width="9.85546875" style="12" hidden="1" customWidth="1"/>
    <col min="29" max="29" width="13.7109375" style="12" hidden="1" customWidth="1"/>
    <col min="30" max="30" width="13.42578125" style="12" hidden="1" customWidth="1"/>
    <col min="31" max="31" width="12.42578125" style="12" hidden="1" customWidth="1"/>
    <col min="32" max="32" width="13.7109375" style="12" customWidth="1"/>
    <col min="33" max="33" width="13.42578125" style="12" hidden="1" customWidth="1"/>
    <col min="34" max="34" width="12.42578125" style="12" hidden="1" customWidth="1"/>
    <col min="35" max="35" width="15.7109375" style="12" bestFit="1" customWidth="1"/>
    <col min="36" max="36" width="12.140625" style="12" bestFit="1" customWidth="1"/>
    <col min="37" max="37" width="11.42578125" style="12" bestFit="1" customWidth="1"/>
    <col min="38" max="38" width="16.28515625" style="12" bestFit="1" customWidth="1"/>
    <col min="39" max="39" width="12.140625" style="12" bestFit="1" customWidth="1"/>
    <col min="40" max="40" width="11.42578125" style="12" bestFit="1" customWidth="1"/>
    <col min="41" max="16384" width="8.85546875" style="12"/>
  </cols>
  <sheetData>
    <row r="1" spans="1:40" s="100" customFormat="1" ht="27" customHeight="1" x14ac:dyDescent="0.25">
      <c r="A1" s="99" t="s">
        <v>28</v>
      </c>
      <c r="C1" s="101" t="s">
        <v>72</v>
      </c>
      <c r="D1" s="102"/>
      <c r="E1" s="102"/>
      <c r="F1" s="102"/>
      <c r="G1" s="102"/>
      <c r="H1" s="215" t="s">
        <v>29</v>
      </c>
      <c r="I1" s="216"/>
      <c r="J1" s="216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103"/>
      <c r="V1" s="104"/>
      <c r="W1" s="105"/>
      <c r="X1" s="105"/>
      <c r="Y1" s="102"/>
      <c r="Z1" s="105"/>
      <c r="AA1" s="105"/>
      <c r="AB1" s="105"/>
      <c r="AC1" s="104"/>
      <c r="AD1" s="105"/>
      <c r="AE1" s="105"/>
      <c r="AF1" s="102"/>
      <c r="AG1" s="105"/>
      <c r="AH1" s="105"/>
      <c r="AI1" s="106"/>
      <c r="AJ1" s="106"/>
      <c r="AK1" s="106"/>
      <c r="AL1" s="106"/>
      <c r="AM1" s="106"/>
      <c r="AN1" s="106"/>
    </row>
    <row r="2" spans="1:40" s="100" customFormat="1" ht="27" customHeight="1" thickBot="1" x14ac:dyDescent="0.3">
      <c r="A2" s="107" t="s">
        <v>32</v>
      </c>
      <c r="B2" s="108" t="s">
        <v>33</v>
      </c>
      <c r="C2" s="109" t="s">
        <v>64</v>
      </c>
      <c r="D2" s="102"/>
      <c r="E2" s="102"/>
      <c r="F2" s="102"/>
      <c r="G2" s="110"/>
      <c r="H2" s="102"/>
      <c r="I2" s="111"/>
      <c r="J2" s="102"/>
      <c r="K2" s="218"/>
      <c r="L2" s="219"/>
      <c r="M2" s="219"/>
      <c r="N2" s="219"/>
      <c r="O2" s="219"/>
      <c r="P2" s="219"/>
      <c r="Q2" s="219"/>
      <c r="R2" s="219"/>
      <c r="S2" s="112"/>
      <c r="T2" s="113"/>
      <c r="U2" s="102"/>
      <c r="V2" s="212"/>
      <c r="W2" s="212"/>
      <c r="X2" s="212"/>
      <c r="Y2" s="212"/>
      <c r="Z2" s="212"/>
      <c r="AA2" s="212"/>
      <c r="AB2" s="114"/>
      <c r="AC2" s="212"/>
      <c r="AD2" s="212"/>
      <c r="AE2" s="212"/>
      <c r="AF2" s="212"/>
      <c r="AG2" s="212"/>
      <c r="AH2" s="212"/>
    </row>
    <row r="3" spans="1:40" s="128" customFormat="1" ht="45.75" customHeight="1" x14ac:dyDescent="0.25">
      <c r="A3" s="115" t="s">
        <v>0</v>
      </c>
      <c r="B3" s="116" t="s">
        <v>0</v>
      </c>
      <c r="C3" s="117" t="s">
        <v>0</v>
      </c>
      <c r="D3" s="118" t="s">
        <v>2</v>
      </c>
      <c r="E3" s="118" t="s">
        <v>4</v>
      </c>
      <c r="F3" s="118" t="s">
        <v>5</v>
      </c>
      <c r="G3" s="118" t="s">
        <v>6</v>
      </c>
      <c r="H3" s="119" t="s">
        <v>36</v>
      </c>
      <c r="I3" s="120" t="s">
        <v>37</v>
      </c>
      <c r="J3" s="121" t="s">
        <v>6</v>
      </c>
      <c r="K3" s="122" t="s">
        <v>38</v>
      </c>
      <c r="L3" s="123" t="s">
        <v>39</v>
      </c>
      <c r="M3" s="124" t="s">
        <v>37</v>
      </c>
      <c r="N3" s="125" t="s">
        <v>6</v>
      </c>
      <c r="O3" s="119" t="s">
        <v>35</v>
      </c>
      <c r="P3" s="120" t="s">
        <v>37</v>
      </c>
      <c r="Q3" s="121" t="s">
        <v>6</v>
      </c>
      <c r="R3" s="123" t="s">
        <v>40</v>
      </c>
      <c r="S3" s="124" t="s">
        <v>37</v>
      </c>
      <c r="T3" s="126" t="s">
        <v>6</v>
      </c>
      <c r="U3" s="127"/>
      <c r="V3" s="119" t="s">
        <v>65</v>
      </c>
      <c r="W3" s="120" t="s">
        <v>37</v>
      </c>
      <c r="X3" s="121" t="s">
        <v>6</v>
      </c>
      <c r="Y3" s="119" t="s">
        <v>66</v>
      </c>
      <c r="Z3" s="120" t="s">
        <v>37</v>
      </c>
      <c r="AA3" s="121" t="s">
        <v>6</v>
      </c>
      <c r="AB3" s="125"/>
      <c r="AC3" s="119" t="s">
        <v>67</v>
      </c>
      <c r="AD3" s="120" t="s">
        <v>37</v>
      </c>
      <c r="AE3" s="121" t="s">
        <v>6</v>
      </c>
      <c r="AF3" s="119" t="s">
        <v>68</v>
      </c>
      <c r="AG3" s="120" t="s">
        <v>37</v>
      </c>
      <c r="AH3" s="121" t="s">
        <v>6</v>
      </c>
      <c r="AI3" s="119" t="s">
        <v>73</v>
      </c>
      <c r="AJ3" s="120" t="s">
        <v>37</v>
      </c>
      <c r="AK3" s="121" t="s">
        <v>6</v>
      </c>
      <c r="AL3" s="119" t="s">
        <v>76</v>
      </c>
      <c r="AM3" s="120" t="s">
        <v>37</v>
      </c>
      <c r="AN3" s="121" t="s">
        <v>6</v>
      </c>
    </row>
    <row r="4" spans="1:40" s="100" customFormat="1" ht="27" customHeight="1" x14ac:dyDescent="0.25">
      <c r="A4" s="129" t="s">
        <v>7</v>
      </c>
      <c r="B4" s="130" t="s">
        <v>7</v>
      </c>
      <c r="C4" s="131" t="s">
        <v>7</v>
      </c>
      <c r="D4" s="132">
        <v>580</v>
      </c>
      <c r="E4" s="132">
        <v>609</v>
      </c>
      <c r="F4" s="133">
        <f t="shared" ref="F4:F44" si="0">(E4-D4)/D4</f>
        <v>0.05</v>
      </c>
      <c r="G4" s="132">
        <f t="shared" ref="G4:G44" si="1">E4-D4</f>
        <v>29</v>
      </c>
      <c r="H4" s="134">
        <f t="shared" ref="H4:H17" si="2">+E4*1.02</f>
        <v>621.18000000000006</v>
      </c>
      <c r="I4" s="135">
        <f>+J4/E4</f>
        <v>2.0000000000000104E-2</v>
      </c>
      <c r="J4" s="136">
        <f>+H4-E4</f>
        <v>12.180000000000064</v>
      </c>
      <c r="K4" s="137">
        <f t="shared" ref="K4:K17" si="3">+E4*1.01</f>
        <v>615.09</v>
      </c>
      <c r="L4" s="138">
        <f>+E4*1.03</f>
        <v>627.27</v>
      </c>
      <c r="M4" s="111">
        <f>+N4/E4</f>
        <v>2.9999999999999971E-2</v>
      </c>
      <c r="N4" s="138">
        <f>+L4-E4</f>
        <v>18.269999999999982</v>
      </c>
      <c r="O4" s="139">
        <f>+E4*1.04</f>
        <v>633.36</v>
      </c>
      <c r="P4" s="140">
        <f>+Q4/E4</f>
        <v>4.0000000000000022E-2</v>
      </c>
      <c r="Q4" s="141">
        <f>+O4-E4</f>
        <v>24.360000000000014</v>
      </c>
      <c r="R4" s="138">
        <f>+E4*1.05</f>
        <v>639.45000000000005</v>
      </c>
      <c r="S4" s="111">
        <f>+T4/E4</f>
        <v>5.0000000000000072E-2</v>
      </c>
      <c r="T4" s="138">
        <f>+R4-E4</f>
        <v>30.450000000000045</v>
      </c>
      <c r="U4" s="102"/>
      <c r="V4" s="139">
        <v>801.40245355462696</v>
      </c>
      <c r="W4" s="140">
        <f>+X4/O4</f>
        <v>0.26531901849600059</v>
      </c>
      <c r="X4" s="141">
        <f t="shared" ref="X4:X17" si="4">+V4-O4</f>
        <v>168.04245355462695</v>
      </c>
      <c r="Y4" s="139">
        <f t="shared" ref="Y4:Y19" si="5">+V4*1.04</f>
        <v>833.45855169681204</v>
      </c>
      <c r="Z4" s="140">
        <f t="shared" ref="Z4:Z47" si="6">+AA4/V4</f>
        <v>0.04</v>
      </c>
      <c r="AA4" s="141">
        <f t="shared" ref="AA4:AA47" si="7">+Y4-V4</f>
        <v>32.056098142185078</v>
      </c>
      <c r="AB4" s="142"/>
      <c r="AC4" s="139">
        <v>833.45855169681204</v>
      </c>
      <c r="AD4" s="140">
        <f>+AE4/V4</f>
        <v>0.04</v>
      </c>
      <c r="AE4" s="141">
        <f t="shared" ref="AE4:AE17" si="8">+AC4-V4</f>
        <v>32.056098142185078</v>
      </c>
      <c r="AF4" s="139">
        <f t="shared" ref="AF4:AF20" si="9">+AC4*1.04</f>
        <v>866.79689376468457</v>
      </c>
      <c r="AG4" s="140">
        <f t="shared" ref="AG4:AG20" si="10">+AH4/AC4</f>
        <v>4.0000000000000063E-2</v>
      </c>
      <c r="AH4" s="141">
        <f t="shared" ref="AH4:AH20" si="11">+AF4-AC4</f>
        <v>33.338342067872532</v>
      </c>
      <c r="AI4" s="139">
        <f t="shared" ref="AI4:AI20" si="12">+AF4*1.04</f>
        <v>901.46876951527202</v>
      </c>
      <c r="AJ4" s="140">
        <f t="shared" ref="AJ4:AJ20" si="13">+AK4/AF4</f>
        <v>4.000000000000007E-2</v>
      </c>
      <c r="AK4" s="141">
        <f t="shared" ref="AK4:AK20" si="14">+AI4-AF4</f>
        <v>34.671875750587446</v>
      </c>
      <c r="AL4" s="139">
        <f t="shared" ref="AL4:AL20" si="15">+AI4*1.04</f>
        <v>937.52752029588294</v>
      </c>
      <c r="AM4" s="140">
        <f t="shared" ref="AM4:AM20" si="16">+AN4/AI4</f>
        <v>4.0000000000000042E-2</v>
      </c>
      <c r="AN4" s="141">
        <f t="shared" ref="AN4:AN20" si="17">+AL4-AI4</f>
        <v>36.058750780610922</v>
      </c>
    </row>
    <row r="5" spans="1:40" s="100" customFormat="1" ht="27" customHeight="1" x14ac:dyDescent="0.25">
      <c r="A5" s="129" t="s">
        <v>8</v>
      </c>
      <c r="B5" s="130" t="s">
        <v>8</v>
      </c>
      <c r="C5" s="131" t="s">
        <v>8</v>
      </c>
      <c r="D5" s="132">
        <v>790</v>
      </c>
      <c r="E5" s="132">
        <v>830</v>
      </c>
      <c r="F5" s="133">
        <f t="shared" si="0"/>
        <v>5.0632911392405063E-2</v>
      </c>
      <c r="G5" s="132">
        <f t="shared" si="1"/>
        <v>40</v>
      </c>
      <c r="H5" s="134">
        <f t="shared" si="2"/>
        <v>846.6</v>
      </c>
      <c r="I5" s="135">
        <f t="shared" ref="I5:I47" si="18">+J5/E5</f>
        <v>2.0000000000000028E-2</v>
      </c>
      <c r="J5" s="136">
        <f t="shared" ref="J5:J47" si="19">+H5-E5</f>
        <v>16.600000000000023</v>
      </c>
      <c r="K5" s="137">
        <f t="shared" si="3"/>
        <v>838.3</v>
      </c>
      <c r="L5" s="138">
        <f t="shared" ref="L5:L17" si="20">+E5*1.03</f>
        <v>854.9</v>
      </c>
      <c r="M5" s="111">
        <f t="shared" ref="M5:M47" si="21">+N5/E5</f>
        <v>2.9999999999999971E-2</v>
      </c>
      <c r="N5" s="138">
        <f t="shared" ref="N5:N47" si="22">+L5-E5</f>
        <v>24.899999999999977</v>
      </c>
      <c r="O5" s="139">
        <f t="shared" ref="O5:O17" si="23">+E5*1.04</f>
        <v>863.2</v>
      </c>
      <c r="P5" s="140">
        <f t="shared" ref="P5:P47" si="24">+Q5/E5</f>
        <v>4.0000000000000056E-2</v>
      </c>
      <c r="Q5" s="141">
        <f t="shared" ref="Q5:Q47" si="25">+O5-E5</f>
        <v>33.200000000000045</v>
      </c>
      <c r="R5" s="138">
        <f t="shared" ref="R5:R17" si="26">+E5*1.05</f>
        <v>871.5</v>
      </c>
      <c r="S5" s="111">
        <f t="shared" ref="S5:S47" si="27">+T5/E5</f>
        <v>0.05</v>
      </c>
      <c r="T5" s="138">
        <f t="shared" ref="T5:T47" si="28">+R5-E5</f>
        <v>41.5</v>
      </c>
      <c r="U5" s="102"/>
      <c r="V5" s="139">
        <v>1092.2233767657474</v>
      </c>
      <c r="W5" s="140">
        <f t="shared" ref="W5:W21" si="29">+X5/O5</f>
        <v>0.26531901849600015</v>
      </c>
      <c r="X5" s="141">
        <f t="shared" si="4"/>
        <v>229.02337676574734</v>
      </c>
      <c r="Y5" s="139">
        <f t="shared" si="5"/>
        <v>1135.9123118363773</v>
      </c>
      <c r="Z5" s="140">
        <f t="shared" si="6"/>
        <v>0.04</v>
      </c>
      <c r="AA5" s="141">
        <f t="shared" si="7"/>
        <v>43.688935070629896</v>
      </c>
      <c r="AB5" s="142"/>
      <c r="AC5" s="139">
        <v>1135.9123118363773</v>
      </c>
      <c r="AD5" s="140">
        <f t="shared" ref="AD5:AD17" si="30">+AE5/V5</f>
        <v>0.04</v>
      </c>
      <c r="AE5" s="141">
        <f t="shared" si="8"/>
        <v>43.688935070629896</v>
      </c>
      <c r="AF5" s="139">
        <f t="shared" si="9"/>
        <v>1181.3488043098323</v>
      </c>
      <c r="AG5" s="140">
        <f t="shared" si="10"/>
        <v>3.9999999999999938E-2</v>
      </c>
      <c r="AH5" s="141">
        <f t="shared" si="11"/>
        <v>45.436492473455019</v>
      </c>
      <c r="AI5" s="139">
        <f t="shared" si="12"/>
        <v>1228.6027564822257</v>
      </c>
      <c r="AJ5" s="140">
        <f t="shared" si="13"/>
        <v>4.0000000000000077E-2</v>
      </c>
      <c r="AK5" s="141">
        <f t="shared" si="14"/>
        <v>47.253952172393383</v>
      </c>
      <c r="AL5" s="139">
        <f t="shared" si="15"/>
        <v>1277.7468667415149</v>
      </c>
      <c r="AM5" s="140">
        <f t="shared" si="16"/>
        <v>4.0000000000000112E-2</v>
      </c>
      <c r="AN5" s="141">
        <f t="shared" si="17"/>
        <v>49.144110259289164</v>
      </c>
    </row>
    <row r="6" spans="1:40" s="100" customFormat="1" ht="27" customHeight="1" x14ac:dyDescent="0.25">
      <c r="A6" s="129" t="s">
        <v>9</v>
      </c>
      <c r="B6" s="130" t="s">
        <v>9</v>
      </c>
      <c r="C6" s="131" t="s">
        <v>9</v>
      </c>
      <c r="D6" s="132">
        <v>1026</v>
      </c>
      <c r="E6" s="132">
        <v>1077</v>
      </c>
      <c r="F6" s="133">
        <f t="shared" si="0"/>
        <v>4.9707602339181284E-2</v>
      </c>
      <c r="G6" s="132">
        <f t="shared" si="1"/>
        <v>51</v>
      </c>
      <c r="H6" s="134">
        <f t="shared" si="2"/>
        <v>1098.54</v>
      </c>
      <c r="I6" s="135">
        <f t="shared" si="18"/>
        <v>1.9999999999999966E-2</v>
      </c>
      <c r="J6" s="136">
        <f t="shared" si="19"/>
        <v>21.539999999999964</v>
      </c>
      <c r="K6" s="137">
        <f t="shared" si="3"/>
        <v>1087.77</v>
      </c>
      <c r="L6" s="138">
        <f t="shared" si="20"/>
        <v>1109.31</v>
      </c>
      <c r="M6" s="111">
        <f t="shared" si="21"/>
        <v>2.999999999999995E-2</v>
      </c>
      <c r="N6" s="138">
        <f t="shared" si="22"/>
        <v>32.309999999999945</v>
      </c>
      <c r="O6" s="139">
        <f t="shared" si="23"/>
        <v>1120.08</v>
      </c>
      <c r="P6" s="140">
        <f t="shared" si="24"/>
        <v>3.9999999999999931E-2</v>
      </c>
      <c r="Q6" s="141">
        <f t="shared" si="25"/>
        <v>43.079999999999927</v>
      </c>
      <c r="R6" s="138">
        <f t="shared" si="26"/>
        <v>1130.8500000000001</v>
      </c>
      <c r="S6" s="111">
        <f t="shared" si="27"/>
        <v>5.0000000000000128E-2</v>
      </c>
      <c r="T6" s="138">
        <f t="shared" si="28"/>
        <v>53.850000000000136</v>
      </c>
      <c r="U6" s="102"/>
      <c r="V6" s="139">
        <v>1417.2585262370001</v>
      </c>
      <c r="W6" s="140">
        <f t="shared" si="29"/>
        <v>0.26531901849600042</v>
      </c>
      <c r="X6" s="141">
        <f t="shared" si="4"/>
        <v>297.17852623700014</v>
      </c>
      <c r="Y6" s="139">
        <f t="shared" si="5"/>
        <v>1473.9488672864802</v>
      </c>
      <c r="Z6" s="140">
        <f t="shared" si="6"/>
        <v>4.0000000000000098E-2</v>
      </c>
      <c r="AA6" s="141">
        <f t="shared" si="7"/>
        <v>56.690341049480139</v>
      </c>
      <c r="AB6" s="142"/>
      <c r="AC6" s="139">
        <v>1473.9488672864802</v>
      </c>
      <c r="AD6" s="140">
        <f t="shared" si="30"/>
        <v>4.0000000000000098E-2</v>
      </c>
      <c r="AE6" s="141">
        <f t="shared" si="8"/>
        <v>56.690341049480139</v>
      </c>
      <c r="AF6" s="139">
        <f t="shared" si="9"/>
        <v>1532.9068219779394</v>
      </c>
      <c r="AG6" s="140">
        <f t="shared" si="10"/>
        <v>4.0000000000000022E-2</v>
      </c>
      <c r="AH6" s="141">
        <f t="shared" si="11"/>
        <v>58.957954691459236</v>
      </c>
      <c r="AI6" s="139">
        <f t="shared" si="12"/>
        <v>1594.223094857057</v>
      </c>
      <c r="AJ6" s="140">
        <f t="shared" si="13"/>
        <v>4.0000000000000015E-2</v>
      </c>
      <c r="AK6" s="141">
        <f t="shared" si="14"/>
        <v>61.316272879117605</v>
      </c>
      <c r="AL6" s="139">
        <f t="shared" si="15"/>
        <v>1657.9920186513393</v>
      </c>
      <c r="AM6" s="140">
        <f t="shared" si="16"/>
        <v>3.9999999999999994E-2</v>
      </c>
      <c r="AN6" s="141">
        <f t="shared" si="17"/>
        <v>63.768923794282273</v>
      </c>
    </row>
    <row r="7" spans="1:40" s="100" customFormat="1" ht="27" customHeight="1" x14ac:dyDescent="0.25">
      <c r="A7" s="129" t="s">
        <v>10</v>
      </c>
      <c r="B7" s="130" t="s">
        <v>10</v>
      </c>
      <c r="C7" s="131" t="s">
        <v>10</v>
      </c>
      <c r="D7" s="132">
        <v>1360</v>
      </c>
      <c r="E7" s="132">
        <v>1428</v>
      </c>
      <c r="F7" s="133">
        <f t="shared" si="0"/>
        <v>0.05</v>
      </c>
      <c r="G7" s="132">
        <f t="shared" si="1"/>
        <v>68</v>
      </c>
      <c r="H7" s="134">
        <f t="shared" si="2"/>
        <v>1456.56</v>
      </c>
      <c r="I7" s="135">
        <f t="shared" si="18"/>
        <v>1.9999999999999962E-2</v>
      </c>
      <c r="J7" s="136">
        <f t="shared" si="19"/>
        <v>28.559999999999945</v>
      </c>
      <c r="K7" s="137">
        <f t="shared" si="3"/>
        <v>1442.28</v>
      </c>
      <c r="L7" s="138">
        <f t="shared" si="20"/>
        <v>1470.8400000000001</v>
      </c>
      <c r="M7" s="111">
        <f t="shared" si="21"/>
        <v>3.0000000000000103E-2</v>
      </c>
      <c r="N7" s="138">
        <f t="shared" si="22"/>
        <v>42.840000000000146</v>
      </c>
      <c r="O7" s="139">
        <f t="shared" si="23"/>
        <v>1485.1200000000001</v>
      </c>
      <c r="P7" s="140">
        <f t="shared" si="24"/>
        <v>4.0000000000000084E-2</v>
      </c>
      <c r="Q7" s="141">
        <f t="shared" si="25"/>
        <v>57.120000000000118</v>
      </c>
      <c r="R7" s="138">
        <f t="shared" si="26"/>
        <v>1499.4</v>
      </c>
      <c r="S7" s="111">
        <f t="shared" si="27"/>
        <v>5.0000000000000065E-2</v>
      </c>
      <c r="T7" s="138">
        <f t="shared" si="28"/>
        <v>71.400000000000091</v>
      </c>
      <c r="U7" s="102"/>
      <c r="V7" s="139">
        <v>1879.1505807487799</v>
      </c>
      <c r="W7" s="140">
        <f t="shared" si="29"/>
        <v>0.2653190184960002</v>
      </c>
      <c r="X7" s="141">
        <f t="shared" si="4"/>
        <v>394.03058074877981</v>
      </c>
      <c r="Y7" s="139">
        <f t="shared" si="5"/>
        <v>1954.3166039787311</v>
      </c>
      <c r="Z7" s="140">
        <f t="shared" si="6"/>
        <v>3.9999999999999987E-2</v>
      </c>
      <c r="AA7" s="141">
        <f t="shared" si="7"/>
        <v>75.166023229951179</v>
      </c>
      <c r="AB7" s="142"/>
      <c r="AC7" s="139">
        <v>1954.3166039787311</v>
      </c>
      <c r="AD7" s="140">
        <f t="shared" si="30"/>
        <v>3.9999999999999987E-2</v>
      </c>
      <c r="AE7" s="141">
        <f t="shared" si="8"/>
        <v>75.166023229951179</v>
      </c>
      <c r="AF7" s="139">
        <f t="shared" si="9"/>
        <v>2032.4892681378803</v>
      </c>
      <c r="AG7" s="140">
        <f t="shared" si="10"/>
        <v>3.9999999999999994E-2</v>
      </c>
      <c r="AH7" s="141">
        <f t="shared" si="11"/>
        <v>78.172664159149235</v>
      </c>
      <c r="AI7" s="139">
        <f t="shared" si="12"/>
        <v>2113.7888388633955</v>
      </c>
      <c r="AJ7" s="140">
        <f t="shared" si="13"/>
        <v>3.9999999999999994E-2</v>
      </c>
      <c r="AK7" s="141">
        <f t="shared" si="14"/>
        <v>81.299570725515196</v>
      </c>
      <c r="AL7" s="139">
        <f t="shared" si="15"/>
        <v>2198.3403924179315</v>
      </c>
      <c r="AM7" s="140">
        <f t="shared" si="16"/>
        <v>4.0000000000000077E-2</v>
      </c>
      <c r="AN7" s="141">
        <f t="shared" si="17"/>
        <v>84.551553554535985</v>
      </c>
    </row>
    <row r="8" spans="1:40" s="100" customFormat="1" ht="27" customHeight="1" x14ac:dyDescent="0.25">
      <c r="A8" s="129" t="s">
        <v>11</v>
      </c>
      <c r="B8" s="130" t="s">
        <v>11</v>
      </c>
      <c r="C8" s="131" t="s">
        <v>11</v>
      </c>
      <c r="D8" s="132">
        <v>1735</v>
      </c>
      <c r="E8" s="132">
        <v>1822</v>
      </c>
      <c r="F8" s="133">
        <f t="shared" si="0"/>
        <v>5.0144092219020171E-2</v>
      </c>
      <c r="G8" s="132">
        <f t="shared" si="1"/>
        <v>87</v>
      </c>
      <c r="H8" s="134">
        <f t="shared" si="2"/>
        <v>1858.44</v>
      </c>
      <c r="I8" s="135">
        <f t="shared" si="18"/>
        <v>2.0000000000000032E-2</v>
      </c>
      <c r="J8" s="136">
        <f t="shared" si="19"/>
        <v>36.440000000000055</v>
      </c>
      <c r="K8" s="137">
        <f t="shared" si="3"/>
        <v>1840.22</v>
      </c>
      <c r="L8" s="138">
        <f t="shared" si="20"/>
        <v>1876.66</v>
      </c>
      <c r="M8" s="111">
        <f t="shared" si="21"/>
        <v>3.0000000000000044E-2</v>
      </c>
      <c r="N8" s="138">
        <f t="shared" si="22"/>
        <v>54.660000000000082</v>
      </c>
      <c r="O8" s="139">
        <f t="shared" si="23"/>
        <v>1894.88</v>
      </c>
      <c r="P8" s="140">
        <f t="shared" si="24"/>
        <v>4.0000000000000063E-2</v>
      </c>
      <c r="Q8" s="141">
        <f t="shared" si="25"/>
        <v>72.880000000000109</v>
      </c>
      <c r="R8" s="138">
        <f t="shared" si="26"/>
        <v>1913.1000000000001</v>
      </c>
      <c r="S8" s="111">
        <f t="shared" si="27"/>
        <v>5.0000000000000072E-2</v>
      </c>
      <c r="T8" s="138">
        <f t="shared" si="28"/>
        <v>91.100000000000136</v>
      </c>
      <c r="U8" s="102"/>
      <c r="V8" s="139">
        <v>2397.6277017677016</v>
      </c>
      <c r="W8" s="140">
        <f t="shared" si="29"/>
        <v>0.26531901849600054</v>
      </c>
      <c r="X8" s="141">
        <f t="shared" si="4"/>
        <v>502.74770176770153</v>
      </c>
      <c r="Y8" s="139">
        <f t="shared" si="5"/>
        <v>2493.5328098384098</v>
      </c>
      <c r="Z8" s="140">
        <f t="shared" si="6"/>
        <v>4.0000000000000029E-2</v>
      </c>
      <c r="AA8" s="141">
        <f t="shared" si="7"/>
        <v>95.905108070708138</v>
      </c>
      <c r="AB8" s="142"/>
      <c r="AC8" s="139">
        <v>2493.5328098384098</v>
      </c>
      <c r="AD8" s="140">
        <f t="shared" si="30"/>
        <v>4.0000000000000029E-2</v>
      </c>
      <c r="AE8" s="141">
        <f t="shared" si="8"/>
        <v>95.905108070708138</v>
      </c>
      <c r="AF8" s="139">
        <f t="shared" si="9"/>
        <v>2593.2741222319464</v>
      </c>
      <c r="AG8" s="140">
        <f t="shared" si="10"/>
        <v>4.0000000000000105E-2</v>
      </c>
      <c r="AH8" s="141">
        <f t="shared" si="11"/>
        <v>99.741312393536646</v>
      </c>
      <c r="AI8" s="139">
        <f t="shared" si="12"/>
        <v>2697.0050871212243</v>
      </c>
      <c r="AJ8" s="140">
        <f t="shared" si="13"/>
        <v>0.04</v>
      </c>
      <c r="AK8" s="141">
        <f t="shared" si="14"/>
        <v>103.73096488927786</v>
      </c>
      <c r="AL8" s="139">
        <f t="shared" si="15"/>
        <v>2804.8852906060733</v>
      </c>
      <c r="AM8" s="140">
        <f t="shared" si="16"/>
        <v>4.0000000000000036E-2</v>
      </c>
      <c r="AN8" s="141">
        <f t="shared" si="17"/>
        <v>107.88020348484906</v>
      </c>
    </row>
    <row r="9" spans="1:40" s="100" customFormat="1" ht="27" customHeight="1" x14ac:dyDescent="0.25">
      <c r="A9" s="129" t="s">
        <v>12</v>
      </c>
      <c r="B9" s="130" t="s">
        <v>12</v>
      </c>
      <c r="C9" s="131" t="s">
        <v>12</v>
      </c>
      <c r="D9" s="132">
        <v>2229</v>
      </c>
      <c r="E9" s="132">
        <v>2340</v>
      </c>
      <c r="F9" s="133">
        <f t="shared" si="0"/>
        <v>4.9798115746971738E-2</v>
      </c>
      <c r="G9" s="132">
        <f t="shared" si="1"/>
        <v>111</v>
      </c>
      <c r="H9" s="134">
        <f t="shared" si="2"/>
        <v>2386.8000000000002</v>
      </c>
      <c r="I9" s="135">
        <f t="shared" si="18"/>
        <v>2.0000000000000077E-2</v>
      </c>
      <c r="J9" s="136">
        <f t="shared" si="19"/>
        <v>46.800000000000182</v>
      </c>
      <c r="K9" s="137">
        <f t="shared" si="3"/>
        <v>2363.4</v>
      </c>
      <c r="L9" s="138">
        <f t="shared" si="20"/>
        <v>2410.2000000000003</v>
      </c>
      <c r="M9" s="111">
        <f t="shared" si="21"/>
        <v>3.0000000000000117E-2</v>
      </c>
      <c r="N9" s="138">
        <f t="shared" si="22"/>
        <v>70.200000000000273</v>
      </c>
      <c r="O9" s="139">
        <f t="shared" si="23"/>
        <v>2433.6</v>
      </c>
      <c r="P9" s="140">
        <f t="shared" si="24"/>
        <v>3.9999999999999959E-2</v>
      </c>
      <c r="Q9" s="141">
        <f t="shared" si="25"/>
        <v>93.599999999999909</v>
      </c>
      <c r="R9" s="138">
        <f t="shared" si="26"/>
        <v>2457</v>
      </c>
      <c r="S9" s="111">
        <f t="shared" si="27"/>
        <v>0.05</v>
      </c>
      <c r="T9" s="138">
        <f t="shared" si="28"/>
        <v>117</v>
      </c>
      <c r="U9" s="102"/>
      <c r="V9" s="139">
        <v>3079.2803634118659</v>
      </c>
      <c r="W9" s="140">
        <f t="shared" si="29"/>
        <v>0.26531901849600015</v>
      </c>
      <c r="X9" s="141">
        <f t="shared" si="4"/>
        <v>645.68036341186598</v>
      </c>
      <c r="Y9" s="139">
        <f t="shared" si="5"/>
        <v>3202.4515779483409</v>
      </c>
      <c r="Z9" s="140">
        <f t="shared" si="6"/>
        <v>4.0000000000000105E-2</v>
      </c>
      <c r="AA9" s="141">
        <f t="shared" si="7"/>
        <v>123.17121453647496</v>
      </c>
      <c r="AB9" s="142"/>
      <c r="AC9" s="139">
        <v>3202.4515779483409</v>
      </c>
      <c r="AD9" s="140">
        <f t="shared" si="30"/>
        <v>4.0000000000000105E-2</v>
      </c>
      <c r="AE9" s="141">
        <f t="shared" si="8"/>
        <v>123.17121453647496</v>
      </c>
      <c r="AF9" s="139">
        <f t="shared" si="9"/>
        <v>3330.5496410662745</v>
      </c>
      <c r="AG9" s="140">
        <f t="shared" si="10"/>
        <v>0.04</v>
      </c>
      <c r="AH9" s="141">
        <f t="shared" si="11"/>
        <v>128.09806311793363</v>
      </c>
      <c r="AI9" s="139">
        <f t="shared" si="12"/>
        <v>3463.7716267089254</v>
      </c>
      <c r="AJ9" s="140">
        <f t="shared" si="13"/>
        <v>3.999999999999998E-2</v>
      </c>
      <c r="AK9" s="141">
        <f t="shared" si="14"/>
        <v>133.22198564265091</v>
      </c>
      <c r="AL9" s="139">
        <f t="shared" si="15"/>
        <v>3602.3224917772827</v>
      </c>
      <c r="AM9" s="140">
        <f t="shared" si="16"/>
        <v>4.0000000000000091E-2</v>
      </c>
      <c r="AN9" s="141">
        <f t="shared" si="17"/>
        <v>138.55086506835733</v>
      </c>
    </row>
    <row r="10" spans="1:40" s="100" customFormat="1" ht="27" customHeight="1" x14ac:dyDescent="0.25">
      <c r="A10" s="129" t="s">
        <v>13</v>
      </c>
      <c r="B10" s="130" t="s">
        <v>13</v>
      </c>
      <c r="C10" s="131" t="s">
        <v>13</v>
      </c>
      <c r="D10" s="132">
        <v>2784</v>
      </c>
      <c r="E10" s="132">
        <v>2923</v>
      </c>
      <c r="F10" s="133">
        <f t="shared" si="0"/>
        <v>4.9928160919540228E-2</v>
      </c>
      <c r="G10" s="132">
        <f t="shared" si="1"/>
        <v>139</v>
      </c>
      <c r="H10" s="134">
        <f t="shared" si="2"/>
        <v>2981.46</v>
      </c>
      <c r="I10" s="135">
        <f t="shared" si="18"/>
        <v>2.0000000000000011E-2</v>
      </c>
      <c r="J10" s="136">
        <f t="shared" si="19"/>
        <v>58.460000000000036</v>
      </c>
      <c r="K10" s="137">
        <f t="shared" si="3"/>
        <v>2952.23</v>
      </c>
      <c r="L10" s="138">
        <f t="shared" si="20"/>
        <v>3010.69</v>
      </c>
      <c r="M10" s="111">
        <f t="shared" si="21"/>
        <v>3.000000000000002E-2</v>
      </c>
      <c r="N10" s="138">
        <f t="shared" si="22"/>
        <v>87.690000000000055</v>
      </c>
      <c r="O10" s="139">
        <f t="shared" si="23"/>
        <v>3039.92</v>
      </c>
      <c r="P10" s="140">
        <f t="shared" si="24"/>
        <v>4.0000000000000022E-2</v>
      </c>
      <c r="Q10" s="141">
        <f t="shared" si="25"/>
        <v>116.92000000000007</v>
      </c>
      <c r="R10" s="138">
        <f t="shared" si="26"/>
        <v>3069.15</v>
      </c>
      <c r="S10" s="111">
        <f t="shared" si="27"/>
        <v>5.0000000000000031E-2</v>
      </c>
      <c r="T10" s="138">
        <f t="shared" si="28"/>
        <v>146.15000000000009</v>
      </c>
      <c r="U10" s="102"/>
      <c r="V10" s="139">
        <v>3846.4685907063617</v>
      </c>
      <c r="W10" s="140">
        <f t="shared" si="29"/>
        <v>0.26531901849600042</v>
      </c>
      <c r="X10" s="141">
        <f t="shared" si="4"/>
        <v>806.54859070636167</v>
      </c>
      <c r="Y10" s="139">
        <f t="shared" si="5"/>
        <v>4000.3273343346164</v>
      </c>
      <c r="Z10" s="140">
        <f t="shared" si="6"/>
        <v>4.0000000000000036E-2</v>
      </c>
      <c r="AA10" s="141">
        <f t="shared" si="7"/>
        <v>153.85874362825462</v>
      </c>
      <c r="AB10" s="142"/>
      <c r="AC10" s="139">
        <v>4000.3273343346164</v>
      </c>
      <c r="AD10" s="140">
        <f t="shared" si="30"/>
        <v>4.0000000000000036E-2</v>
      </c>
      <c r="AE10" s="141">
        <f t="shared" si="8"/>
        <v>153.85874362825462</v>
      </c>
      <c r="AF10" s="139">
        <f t="shared" si="9"/>
        <v>4160.3404277080008</v>
      </c>
      <c r="AG10" s="140">
        <f t="shared" si="10"/>
        <v>3.9999999999999945E-2</v>
      </c>
      <c r="AH10" s="141">
        <f t="shared" si="11"/>
        <v>160.01309337338444</v>
      </c>
      <c r="AI10" s="139">
        <f t="shared" si="12"/>
        <v>4326.7540448163209</v>
      </c>
      <c r="AJ10" s="140">
        <f t="shared" si="13"/>
        <v>4.0000000000000008E-2</v>
      </c>
      <c r="AK10" s="141">
        <f t="shared" si="14"/>
        <v>166.41361710832007</v>
      </c>
      <c r="AL10" s="139">
        <f t="shared" si="15"/>
        <v>4499.8242066089742</v>
      </c>
      <c r="AM10" s="140">
        <f t="shared" si="16"/>
        <v>4.0000000000000126E-2</v>
      </c>
      <c r="AN10" s="141">
        <f t="shared" si="17"/>
        <v>173.07016179265338</v>
      </c>
    </row>
    <row r="11" spans="1:40" s="100" customFormat="1" ht="27" customHeight="1" x14ac:dyDescent="0.25">
      <c r="A11" s="129" t="s">
        <v>14</v>
      </c>
      <c r="B11" s="130" t="s">
        <v>14</v>
      </c>
      <c r="C11" s="131" t="s">
        <v>14</v>
      </c>
      <c r="D11" s="132">
        <v>3401</v>
      </c>
      <c r="E11" s="132">
        <v>3571</v>
      </c>
      <c r="F11" s="133">
        <f t="shared" si="0"/>
        <v>4.9985298441634816E-2</v>
      </c>
      <c r="G11" s="132">
        <f t="shared" si="1"/>
        <v>170</v>
      </c>
      <c r="H11" s="134">
        <f t="shared" si="2"/>
        <v>3642.42</v>
      </c>
      <c r="I11" s="135">
        <f t="shared" si="18"/>
        <v>2.0000000000000021E-2</v>
      </c>
      <c r="J11" s="136">
        <f t="shared" si="19"/>
        <v>71.420000000000073</v>
      </c>
      <c r="K11" s="137">
        <f t="shared" si="3"/>
        <v>3606.71</v>
      </c>
      <c r="L11" s="138">
        <f t="shared" si="20"/>
        <v>3678.13</v>
      </c>
      <c r="M11" s="111">
        <f t="shared" si="21"/>
        <v>3.000000000000003E-2</v>
      </c>
      <c r="N11" s="138">
        <f t="shared" si="22"/>
        <v>107.13000000000011</v>
      </c>
      <c r="O11" s="139">
        <f t="shared" si="23"/>
        <v>3713.84</v>
      </c>
      <c r="P11" s="140">
        <f t="shared" si="24"/>
        <v>4.0000000000000042E-2</v>
      </c>
      <c r="Q11" s="141">
        <f t="shared" si="25"/>
        <v>142.84000000000015</v>
      </c>
      <c r="R11" s="138">
        <f t="shared" si="26"/>
        <v>3749.55</v>
      </c>
      <c r="S11" s="111">
        <f t="shared" si="27"/>
        <v>5.0000000000000051E-2</v>
      </c>
      <c r="T11" s="138">
        <f t="shared" si="28"/>
        <v>178.55000000000018</v>
      </c>
      <c r="U11" s="102"/>
      <c r="V11" s="139">
        <v>4699.1923836511869</v>
      </c>
      <c r="W11" s="140">
        <f t="shared" si="29"/>
        <v>0.26531901849600054</v>
      </c>
      <c r="X11" s="141">
        <f t="shared" si="4"/>
        <v>985.35238365118676</v>
      </c>
      <c r="Y11" s="139">
        <f t="shared" si="5"/>
        <v>4887.1600789972345</v>
      </c>
      <c r="Z11" s="140">
        <f t="shared" si="6"/>
        <v>4.0000000000000015E-2</v>
      </c>
      <c r="AA11" s="141">
        <f t="shared" si="7"/>
        <v>187.96769534604755</v>
      </c>
      <c r="AB11" s="142"/>
      <c r="AC11" s="139">
        <v>4887.1600789972345</v>
      </c>
      <c r="AD11" s="140">
        <f t="shared" si="30"/>
        <v>4.0000000000000015E-2</v>
      </c>
      <c r="AE11" s="141">
        <f t="shared" si="8"/>
        <v>187.96769534604755</v>
      </c>
      <c r="AF11" s="139">
        <f t="shared" si="9"/>
        <v>5082.6464821571244</v>
      </c>
      <c r="AG11" s="140">
        <f t="shared" si="10"/>
        <v>4.0000000000000119E-2</v>
      </c>
      <c r="AH11" s="141">
        <f t="shared" si="11"/>
        <v>195.48640315988996</v>
      </c>
      <c r="AI11" s="139">
        <f t="shared" si="12"/>
        <v>5285.9523414434098</v>
      </c>
      <c r="AJ11" s="140">
        <f t="shared" si="13"/>
        <v>4.000000000000007E-2</v>
      </c>
      <c r="AK11" s="141">
        <f t="shared" si="14"/>
        <v>203.30585928628534</v>
      </c>
      <c r="AL11" s="139">
        <f t="shared" si="15"/>
        <v>5497.3904351011461</v>
      </c>
      <c r="AM11" s="140">
        <f t="shared" si="16"/>
        <v>3.9999999999999987E-2</v>
      </c>
      <c r="AN11" s="141">
        <f t="shared" si="17"/>
        <v>211.43809365773632</v>
      </c>
    </row>
    <row r="12" spans="1:40" s="100" customFormat="1" ht="27" customHeight="1" x14ac:dyDescent="0.25">
      <c r="A12" s="129" t="s">
        <v>15</v>
      </c>
      <c r="B12" s="130" t="s">
        <v>15</v>
      </c>
      <c r="C12" s="131" t="s">
        <v>15</v>
      </c>
      <c r="D12" s="132">
        <v>4080</v>
      </c>
      <c r="E12" s="132">
        <v>4284</v>
      </c>
      <c r="F12" s="133">
        <f t="shared" si="0"/>
        <v>0.05</v>
      </c>
      <c r="G12" s="132">
        <f t="shared" si="1"/>
        <v>204</v>
      </c>
      <c r="H12" s="134">
        <f t="shared" si="2"/>
        <v>4369.68</v>
      </c>
      <c r="I12" s="135">
        <f t="shared" si="18"/>
        <v>2.0000000000000066E-2</v>
      </c>
      <c r="J12" s="136">
        <f t="shared" si="19"/>
        <v>85.680000000000291</v>
      </c>
      <c r="K12" s="137">
        <f t="shared" si="3"/>
        <v>4326.84</v>
      </c>
      <c r="L12" s="138">
        <f t="shared" si="20"/>
        <v>4412.5200000000004</v>
      </c>
      <c r="M12" s="111">
        <f t="shared" si="21"/>
        <v>3.0000000000000103E-2</v>
      </c>
      <c r="N12" s="138">
        <f t="shared" si="22"/>
        <v>128.52000000000044</v>
      </c>
      <c r="O12" s="139">
        <f t="shared" si="23"/>
        <v>4455.3600000000006</v>
      </c>
      <c r="P12" s="140">
        <f t="shared" si="24"/>
        <v>4.0000000000000133E-2</v>
      </c>
      <c r="Q12" s="141">
        <f t="shared" si="25"/>
        <v>171.36000000000058</v>
      </c>
      <c r="R12" s="138">
        <f t="shared" si="26"/>
        <v>4498.2</v>
      </c>
      <c r="S12" s="111">
        <f t="shared" si="27"/>
        <v>4.9999999999999954E-2</v>
      </c>
      <c r="T12" s="138">
        <f t="shared" si="28"/>
        <v>214.19999999999982</v>
      </c>
      <c r="U12" s="102"/>
      <c r="V12" s="139">
        <v>5637.4517422463405</v>
      </c>
      <c r="W12" s="140">
        <f t="shared" si="29"/>
        <v>0.26531901849600026</v>
      </c>
      <c r="X12" s="141">
        <f t="shared" si="4"/>
        <v>1182.0917422463399</v>
      </c>
      <c r="Y12" s="139">
        <f t="shared" si="5"/>
        <v>5862.9498119361942</v>
      </c>
      <c r="Z12" s="140">
        <f t="shared" si="6"/>
        <v>4.0000000000000029E-2</v>
      </c>
      <c r="AA12" s="141">
        <f t="shared" si="7"/>
        <v>225.49806968985376</v>
      </c>
      <c r="AB12" s="142"/>
      <c r="AC12" s="139">
        <v>5862.9498119361942</v>
      </c>
      <c r="AD12" s="140">
        <f t="shared" si="30"/>
        <v>4.0000000000000029E-2</v>
      </c>
      <c r="AE12" s="141">
        <f t="shared" si="8"/>
        <v>225.49806968985376</v>
      </c>
      <c r="AF12" s="139">
        <f t="shared" si="9"/>
        <v>6097.4678044136426</v>
      </c>
      <c r="AG12" s="140">
        <f t="shared" si="10"/>
        <v>4.0000000000000105E-2</v>
      </c>
      <c r="AH12" s="141">
        <f t="shared" si="11"/>
        <v>234.51799247744839</v>
      </c>
      <c r="AI12" s="139">
        <f t="shared" si="12"/>
        <v>6341.3665165901884</v>
      </c>
      <c r="AJ12" s="140">
        <f t="shared" si="13"/>
        <v>4.0000000000000015E-2</v>
      </c>
      <c r="AK12" s="141">
        <f t="shared" si="14"/>
        <v>243.89871217654581</v>
      </c>
      <c r="AL12" s="139">
        <f t="shared" si="15"/>
        <v>6595.0211772537959</v>
      </c>
      <c r="AM12" s="140">
        <f t="shared" si="16"/>
        <v>3.9999999999999994E-2</v>
      </c>
      <c r="AN12" s="141">
        <f t="shared" si="17"/>
        <v>253.6546606636075</v>
      </c>
    </row>
    <row r="13" spans="1:40" s="100" customFormat="1" ht="27" customHeight="1" x14ac:dyDescent="0.25">
      <c r="A13" s="129" t="s">
        <v>16</v>
      </c>
      <c r="B13" s="130" t="s">
        <v>16</v>
      </c>
      <c r="C13" s="131" t="s">
        <v>16</v>
      </c>
      <c r="D13" s="132">
        <v>4924</v>
      </c>
      <c r="E13" s="132">
        <v>5170</v>
      </c>
      <c r="F13" s="133">
        <f t="shared" si="0"/>
        <v>4.9959382615759544E-2</v>
      </c>
      <c r="G13" s="132">
        <f t="shared" si="1"/>
        <v>246</v>
      </c>
      <c r="H13" s="134">
        <f t="shared" si="2"/>
        <v>5273.4000000000005</v>
      </c>
      <c r="I13" s="135">
        <f t="shared" si="18"/>
        <v>2.0000000000000104E-2</v>
      </c>
      <c r="J13" s="136">
        <f t="shared" si="19"/>
        <v>103.40000000000055</v>
      </c>
      <c r="K13" s="137">
        <f t="shared" si="3"/>
        <v>5221.7</v>
      </c>
      <c r="L13" s="138">
        <f t="shared" si="20"/>
        <v>5325.1</v>
      </c>
      <c r="M13" s="111">
        <f t="shared" si="21"/>
        <v>3.0000000000000072E-2</v>
      </c>
      <c r="N13" s="138">
        <f t="shared" si="22"/>
        <v>155.10000000000036</v>
      </c>
      <c r="O13" s="139">
        <f t="shared" si="23"/>
        <v>5376.8</v>
      </c>
      <c r="P13" s="140">
        <f t="shared" si="24"/>
        <v>4.0000000000000036E-2</v>
      </c>
      <c r="Q13" s="141">
        <f t="shared" si="25"/>
        <v>206.80000000000018</v>
      </c>
      <c r="R13" s="138">
        <f t="shared" si="26"/>
        <v>5428.5</v>
      </c>
      <c r="S13" s="111">
        <f t="shared" si="27"/>
        <v>0.05</v>
      </c>
      <c r="T13" s="138">
        <f t="shared" si="28"/>
        <v>258.5</v>
      </c>
      <c r="U13" s="102"/>
      <c r="V13" s="139">
        <v>6803.3672986492948</v>
      </c>
      <c r="W13" s="140">
        <f t="shared" si="29"/>
        <v>0.26531901849600031</v>
      </c>
      <c r="X13" s="141">
        <f t="shared" si="4"/>
        <v>1426.5672986492946</v>
      </c>
      <c r="Y13" s="139">
        <f t="shared" si="5"/>
        <v>7075.5019905952668</v>
      </c>
      <c r="Z13" s="140">
        <f t="shared" si="6"/>
        <v>4.0000000000000036E-2</v>
      </c>
      <c r="AA13" s="141">
        <f t="shared" si="7"/>
        <v>272.13469194597201</v>
      </c>
      <c r="AB13" s="142"/>
      <c r="AC13" s="139">
        <v>7075.5019905952668</v>
      </c>
      <c r="AD13" s="140">
        <f t="shared" si="30"/>
        <v>4.0000000000000036E-2</v>
      </c>
      <c r="AE13" s="141">
        <f t="shared" si="8"/>
        <v>272.13469194597201</v>
      </c>
      <c r="AF13" s="139">
        <f t="shared" si="9"/>
        <v>7358.5220702190772</v>
      </c>
      <c r="AG13" s="140">
        <f t="shared" si="10"/>
        <v>3.9999999999999973E-2</v>
      </c>
      <c r="AH13" s="141">
        <f t="shared" si="11"/>
        <v>283.02007962381049</v>
      </c>
      <c r="AI13" s="139">
        <f t="shared" si="12"/>
        <v>7652.8629530278404</v>
      </c>
      <c r="AJ13" s="140">
        <f t="shared" si="13"/>
        <v>4.0000000000000008E-2</v>
      </c>
      <c r="AK13" s="141">
        <f t="shared" si="14"/>
        <v>294.34088280876313</v>
      </c>
      <c r="AL13" s="139">
        <f t="shared" si="15"/>
        <v>7958.9774711489545</v>
      </c>
      <c r="AM13" s="140">
        <f t="shared" si="16"/>
        <v>4.0000000000000063E-2</v>
      </c>
      <c r="AN13" s="141">
        <f t="shared" si="17"/>
        <v>306.11451812111409</v>
      </c>
    </row>
    <row r="14" spans="1:40" s="100" customFormat="1" ht="27" customHeight="1" x14ac:dyDescent="0.25">
      <c r="A14" s="129" t="s">
        <v>17</v>
      </c>
      <c r="B14" s="130" t="s">
        <v>17</v>
      </c>
      <c r="C14" s="131" t="s">
        <v>17</v>
      </c>
      <c r="D14" s="132">
        <v>5842</v>
      </c>
      <c r="E14" s="132">
        <v>6134</v>
      </c>
      <c r="F14" s="133">
        <f t="shared" si="0"/>
        <v>4.9982882574460798E-2</v>
      </c>
      <c r="G14" s="132">
        <f t="shared" si="1"/>
        <v>292</v>
      </c>
      <c r="H14" s="134">
        <f t="shared" si="2"/>
        <v>6256.68</v>
      </c>
      <c r="I14" s="135">
        <f t="shared" si="18"/>
        <v>2.0000000000000049E-2</v>
      </c>
      <c r="J14" s="136">
        <f t="shared" si="19"/>
        <v>122.68000000000029</v>
      </c>
      <c r="K14" s="137">
        <f t="shared" si="3"/>
        <v>6195.34</v>
      </c>
      <c r="L14" s="138">
        <f t="shared" si="20"/>
        <v>6318.02</v>
      </c>
      <c r="M14" s="111">
        <f t="shared" si="21"/>
        <v>3.0000000000000072E-2</v>
      </c>
      <c r="N14" s="138">
        <f t="shared" si="22"/>
        <v>184.02000000000044</v>
      </c>
      <c r="O14" s="139">
        <f t="shared" si="23"/>
        <v>6379.3600000000006</v>
      </c>
      <c r="P14" s="140">
        <f t="shared" si="24"/>
        <v>4.0000000000000098E-2</v>
      </c>
      <c r="Q14" s="141">
        <f t="shared" si="25"/>
        <v>245.36000000000058</v>
      </c>
      <c r="R14" s="138">
        <f t="shared" si="26"/>
        <v>6440.7</v>
      </c>
      <c r="S14" s="111">
        <f t="shared" si="27"/>
        <v>4.9999999999999968E-2</v>
      </c>
      <c r="T14" s="138">
        <f t="shared" si="28"/>
        <v>306.69999999999982</v>
      </c>
      <c r="U14" s="102"/>
      <c r="V14" s="139">
        <v>8071.9255338326448</v>
      </c>
      <c r="W14" s="140">
        <f t="shared" si="29"/>
        <v>0.2653190184960002</v>
      </c>
      <c r="X14" s="141">
        <f t="shared" si="4"/>
        <v>1692.5655338326442</v>
      </c>
      <c r="Y14" s="139">
        <f t="shared" si="5"/>
        <v>8394.80255518595</v>
      </c>
      <c r="Z14" s="140">
        <f t="shared" si="6"/>
        <v>3.9999999999999938E-2</v>
      </c>
      <c r="AA14" s="141">
        <f t="shared" si="7"/>
        <v>322.87702135330528</v>
      </c>
      <c r="AB14" s="142"/>
      <c r="AC14" s="139">
        <v>8394.80255518595</v>
      </c>
      <c r="AD14" s="140">
        <f t="shared" si="30"/>
        <v>3.9999999999999938E-2</v>
      </c>
      <c r="AE14" s="141">
        <f t="shared" si="8"/>
        <v>322.87702135330528</v>
      </c>
      <c r="AF14" s="139">
        <f t="shared" si="9"/>
        <v>8730.5946573933888</v>
      </c>
      <c r="AG14" s="140">
        <f t="shared" si="10"/>
        <v>4.0000000000000098E-2</v>
      </c>
      <c r="AH14" s="141">
        <f t="shared" si="11"/>
        <v>335.7921022074388</v>
      </c>
      <c r="AI14" s="139">
        <f t="shared" si="12"/>
        <v>9079.8184436891243</v>
      </c>
      <c r="AJ14" s="140">
        <f t="shared" si="13"/>
        <v>3.999999999999998E-2</v>
      </c>
      <c r="AK14" s="141">
        <f t="shared" si="14"/>
        <v>349.22378629573541</v>
      </c>
      <c r="AL14" s="139">
        <f t="shared" si="15"/>
        <v>9443.0111814366901</v>
      </c>
      <c r="AM14" s="140">
        <f t="shared" si="16"/>
        <v>4.0000000000000098E-2</v>
      </c>
      <c r="AN14" s="141">
        <f t="shared" si="17"/>
        <v>363.19273774756584</v>
      </c>
    </row>
    <row r="15" spans="1:40" s="100" customFormat="1" ht="27" customHeight="1" x14ac:dyDescent="0.25">
      <c r="A15" s="129" t="s">
        <v>18</v>
      </c>
      <c r="B15" s="130" t="s">
        <v>18</v>
      </c>
      <c r="C15" s="131" t="s">
        <v>18</v>
      </c>
      <c r="D15" s="132">
        <v>6837</v>
      </c>
      <c r="E15" s="132">
        <v>7179</v>
      </c>
      <c r="F15" s="133">
        <f t="shared" si="0"/>
        <v>5.0021939447125935E-2</v>
      </c>
      <c r="G15" s="132">
        <f t="shared" si="1"/>
        <v>342</v>
      </c>
      <c r="H15" s="134">
        <f t="shared" si="2"/>
        <v>7322.58</v>
      </c>
      <c r="I15" s="135">
        <f t="shared" si="18"/>
        <v>1.999999999999999E-2</v>
      </c>
      <c r="J15" s="136">
        <f t="shared" si="19"/>
        <v>143.57999999999993</v>
      </c>
      <c r="K15" s="137">
        <f t="shared" si="3"/>
        <v>7250.79</v>
      </c>
      <c r="L15" s="138">
        <f t="shared" si="20"/>
        <v>7394.37</v>
      </c>
      <c r="M15" s="111">
        <f t="shared" si="21"/>
        <v>2.9999999999999985E-2</v>
      </c>
      <c r="N15" s="138">
        <f t="shared" si="22"/>
        <v>215.36999999999989</v>
      </c>
      <c r="O15" s="139">
        <f t="shared" si="23"/>
        <v>7466.16</v>
      </c>
      <c r="P15" s="140">
        <f t="shared" si="24"/>
        <v>3.999999999999998E-2</v>
      </c>
      <c r="Q15" s="141">
        <f t="shared" si="25"/>
        <v>287.15999999999985</v>
      </c>
      <c r="R15" s="138">
        <f t="shared" si="26"/>
        <v>7537.9500000000007</v>
      </c>
      <c r="S15" s="111">
        <f t="shared" si="27"/>
        <v>5.00000000000001E-2</v>
      </c>
      <c r="T15" s="138">
        <f t="shared" si="28"/>
        <v>358.95000000000073</v>
      </c>
      <c r="U15" s="102"/>
      <c r="V15" s="139">
        <v>9447.0742431340968</v>
      </c>
      <c r="W15" s="140">
        <f t="shared" si="29"/>
        <v>0.2653190184960002</v>
      </c>
      <c r="X15" s="141">
        <f t="shared" si="4"/>
        <v>1980.914243134097</v>
      </c>
      <c r="Y15" s="139">
        <f t="shared" si="5"/>
        <v>9824.9572128594609</v>
      </c>
      <c r="Z15" s="140">
        <f t="shared" si="6"/>
        <v>4.0000000000000022E-2</v>
      </c>
      <c r="AA15" s="141">
        <f t="shared" si="7"/>
        <v>377.88296972536409</v>
      </c>
      <c r="AB15" s="142"/>
      <c r="AC15" s="139">
        <v>9824.9572128594609</v>
      </c>
      <c r="AD15" s="140">
        <f t="shared" si="30"/>
        <v>4.0000000000000022E-2</v>
      </c>
      <c r="AE15" s="141">
        <f t="shared" si="8"/>
        <v>377.88296972536409</v>
      </c>
      <c r="AF15" s="139">
        <f t="shared" si="9"/>
        <v>10217.955501373839</v>
      </c>
      <c r="AG15" s="140">
        <f t="shared" si="10"/>
        <v>3.9999999999999973E-2</v>
      </c>
      <c r="AH15" s="141">
        <f t="shared" si="11"/>
        <v>392.99828851437815</v>
      </c>
      <c r="AI15" s="139">
        <f t="shared" si="12"/>
        <v>10626.673721428793</v>
      </c>
      <c r="AJ15" s="140">
        <f t="shared" si="13"/>
        <v>4.0000000000000056E-2</v>
      </c>
      <c r="AK15" s="141">
        <f t="shared" si="14"/>
        <v>408.71822005495414</v>
      </c>
      <c r="AL15" s="139">
        <f t="shared" si="15"/>
        <v>11051.740670285946</v>
      </c>
      <c r="AM15" s="140">
        <f t="shared" si="16"/>
        <v>4.0000000000000119E-2</v>
      </c>
      <c r="AN15" s="141">
        <f t="shared" si="17"/>
        <v>425.06694885715297</v>
      </c>
    </row>
    <row r="16" spans="1:40" s="100" customFormat="1" ht="27" customHeight="1" thickBot="1" x14ac:dyDescent="0.3">
      <c r="A16" s="129" t="s">
        <v>25</v>
      </c>
      <c r="B16" s="130" t="s">
        <v>41</v>
      </c>
      <c r="C16" s="131" t="s">
        <v>41</v>
      </c>
      <c r="D16" s="132">
        <v>7322</v>
      </c>
      <c r="E16" s="132">
        <v>7688</v>
      </c>
      <c r="F16" s="133">
        <f t="shared" si="0"/>
        <v>4.9986342529363563E-2</v>
      </c>
      <c r="G16" s="132">
        <f t="shared" si="1"/>
        <v>366</v>
      </c>
      <c r="H16" s="134">
        <f t="shared" si="2"/>
        <v>7841.76</v>
      </c>
      <c r="I16" s="135">
        <f t="shared" si="18"/>
        <v>2.0000000000000028E-2</v>
      </c>
      <c r="J16" s="136">
        <f t="shared" si="19"/>
        <v>153.76000000000022</v>
      </c>
      <c r="K16" s="137">
        <f t="shared" si="3"/>
        <v>7764.88</v>
      </c>
      <c r="L16" s="138">
        <f t="shared" si="20"/>
        <v>7918.64</v>
      </c>
      <c r="M16" s="111">
        <f t="shared" si="21"/>
        <v>3.0000000000000044E-2</v>
      </c>
      <c r="N16" s="138">
        <f t="shared" si="22"/>
        <v>230.64000000000033</v>
      </c>
      <c r="O16" s="139">
        <f t="shared" si="23"/>
        <v>7995.52</v>
      </c>
      <c r="P16" s="140">
        <f t="shared" si="24"/>
        <v>4.0000000000000056E-2</v>
      </c>
      <c r="Q16" s="141">
        <f t="shared" si="25"/>
        <v>307.52000000000044</v>
      </c>
      <c r="R16" s="138">
        <f t="shared" si="26"/>
        <v>8072.4000000000005</v>
      </c>
      <c r="S16" s="111">
        <f t="shared" si="27"/>
        <v>5.0000000000000072E-2</v>
      </c>
      <c r="T16" s="138">
        <f t="shared" si="28"/>
        <v>384.40000000000055</v>
      </c>
      <c r="U16" s="102"/>
      <c r="V16" s="139">
        <v>10116.883518765138</v>
      </c>
      <c r="W16" s="140">
        <f t="shared" si="29"/>
        <v>0.26531901849599998</v>
      </c>
      <c r="X16" s="141">
        <f t="shared" si="4"/>
        <v>2121.363518765138</v>
      </c>
      <c r="Y16" s="139">
        <f t="shared" si="5"/>
        <v>10521.558859515744</v>
      </c>
      <c r="Z16" s="140">
        <f t="shared" si="6"/>
        <v>4.0000000000000022E-2</v>
      </c>
      <c r="AA16" s="141">
        <f t="shared" si="7"/>
        <v>404.67534075060576</v>
      </c>
      <c r="AB16" s="142"/>
      <c r="AC16" s="139">
        <v>10521.558859515744</v>
      </c>
      <c r="AD16" s="140">
        <f t="shared" si="30"/>
        <v>4.0000000000000022E-2</v>
      </c>
      <c r="AE16" s="141">
        <f t="shared" si="8"/>
        <v>404.67534075060576</v>
      </c>
      <c r="AF16" s="139">
        <f t="shared" si="9"/>
        <v>10942.421213896374</v>
      </c>
      <c r="AG16" s="140">
        <f t="shared" si="10"/>
        <v>0.04</v>
      </c>
      <c r="AH16" s="141">
        <f t="shared" si="11"/>
        <v>420.86235438062977</v>
      </c>
      <c r="AI16" s="139">
        <f t="shared" si="12"/>
        <v>11380.118062452229</v>
      </c>
      <c r="AJ16" s="140">
        <f t="shared" si="13"/>
        <v>4.0000000000000049E-2</v>
      </c>
      <c r="AK16" s="141">
        <f t="shared" si="14"/>
        <v>437.69684855585547</v>
      </c>
      <c r="AL16" s="139">
        <f t="shared" si="15"/>
        <v>11835.322784950318</v>
      </c>
      <c r="AM16" s="140">
        <f t="shared" si="16"/>
        <v>3.9999999999999966E-2</v>
      </c>
      <c r="AN16" s="141">
        <f t="shared" si="17"/>
        <v>455.20472249808881</v>
      </c>
    </row>
    <row r="17" spans="1:84" s="100" customFormat="1" ht="27" customHeight="1" thickBot="1" x14ac:dyDescent="0.3">
      <c r="A17" s="129" t="s">
        <v>26</v>
      </c>
      <c r="B17" s="130" t="s">
        <v>42</v>
      </c>
      <c r="C17" s="131" t="s">
        <v>43</v>
      </c>
      <c r="D17" s="132">
        <v>7842</v>
      </c>
      <c r="E17" s="132">
        <v>8234</v>
      </c>
      <c r="F17" s="133">
        <f t="shared" si="0"/>
        <v>4.9987248150981892E-2</v>
      </c>
      <c r="G17" s="132">
        <f t="shared" si="1"/>
        <v>392</v>
      </c>
      <c r="H17" s="134">
        <f t="shared" si="2"/>
        <v>8398.68</v>
      </c>
      <c r="I17" s="135">
        <f t="shared" si="18"/>
        <v>2.0000000000000035E-2</v>
      </c>
      <c r="J17" s="136">
        <f t="shared" si="19"/>
        <v>164.68000000000029</v>
      </c>
      <c r="K17" s="137">
        <f t="shared" si="3"/>
        <v>8316.34</v>
      </c>
      <c r="L17" s="138">
        <f t="shared" si="20"/>
        <v>8481.02</v>
      </c>
      <c r="M17" s="111">
        <f t="shared" si="21"/>
        <v>3.0000000000000054E-2</v>
      </c>
      <c r="N17" s="138">
        <f t="shared" si="22"/>
        <v>247.02000000000044</v>
      </c>
      <c r="O17" s="143">
        <f t="shared" si="23"/>
        <v>8563.36</v>
      </c>
      <c r="P17" s="144">
        <f t="shared" si="24"/>
        <v>4.000000000000007E-2</v>
      </c>
      <c r="Q17" s="145">
        <f t="shared" si="25"/>
        <v>329.36000000000058</v>
      </c>
      <c r="R17" s="138">
        <f t="shared" si="26"/>
        <v>8645.7000000000007</v>
      </c>
      <c r="S17" s="111">
        <f t="shared" si="27"/>
        <v>5.0000000000000086E-2</v>
      </c>
      <c r="T17" s="138">
        <f t="shared" si="28"/>
        <v>411.70000000000073</v>
      </c>
      <c r="U17" s="146"/>
      <c r="V17" s="139">
        <v>10835.382270227909</v>
      </c>
      <c r="W17" s="140">
        <f t="shared" si="29"/>
        <v>0.26531901849600015</v>
      </c>
      <c r="X17" s="142">
        <f t="shared" si="4"/>
        <v>2272.0222702279079</v>
      </c>
      <c r="Y17" s="139">
        <f t="shared" si="5"/>
        <v>11268.797561037025</v>
      </c>
      <c r="Z17" s="140">
        <f t="shared" si="6"/>
        <v>4.0000000000000008E-2</v>
      </c>
      <c r="AA17" s="141">
        <f t="shared" si="7"/>
        <v>433.41529080911641</v>
      </c>
      <c r="AB17" s="142"/>
      <c r="AC17" s="139">
        <v>11268.797561037025</v>
      </c>
      <c r="AD17" s="140">
        <f t="shared" si="30"/>
        <v>4.0000000000000008E-2</v>
      </c>
      <c r="AE17" s="142">
        <f t="shared" si="8"/>
        <v>433.41529080911641</v>
      </c>
      <c r="AF17" s="139">
        <f t="shared" si="9"/>
        <v>11719.549463478506</v>
      </c>
      <c r="AG17" s="140">
        <f t="shared" si="10"/>
        <v>4.0000000000000036E-2</v>
      </c>
      <c r="AH17" s="141">
        <f t="shared" si="11"/>
        <v>450.75190244148143</v>
      </c>
      <c r="AI17" s="139">
        <f t="shared" si="12"/>
        <v>12188.331442017647</v>
      </c>
      <c r="AJ17" s="140">
        <f t="shared" si="13"/>
        <v>0.04</v>
      </c>
      <c r="AK17" s="141">
        <f t="shared" si="14"/>
        <v>468.78197853914025</v>
      </c>
      <c r="AL17" s="139">
        <f t="shared" si="15"/>
        <v>12675.864699698353</v>
      </c>
      <c r="AM17" s="140">
        <f t="shared" si="16"/>
        <v>4.0000000000000077E-2</v>
      </c>
      <c r="AN17" s="141">
        <f t="shared" si="17"/>
        <v>487.53325768070681</v>
      </c>
    </row>
    <row r="18" spans="1:84" s="100" customFormat="1" ht="27" customHeight="1" thickTop="1" x14ac:dyDescent="0.25">
      <c r="A18" s="129"/>
      <c r="B18" s="130"/>
      <c r="C18" s="131" t="s">
        <v>69</v>
      </c>
      <c r="D18" s="147"/>
      <c r="E18" s="147"/>
      <c r="F18" s="148"/>
      <c r="G18" s="147"/>
      <c r="H18" s="134"/>
      <c r="I18" s="135"/>
      <c r="J18" s="136"/>
      <c r="K18" s="137"/>
      <c r="L18" s="137"/>
      <c r="M18" s="135"/>
      <c r="N18" s="137"/>
      <c r="O18" s="139"/>
      <c r="P18" s="140"/>
      <c r="Q18" s="141"/>
      <c r="R18" s="137"/>
      <c r="S18" s="135"/>
      <c r="T18" s="137"/>
      <c r="U18" s="149"/>
      <c r="V18" s="139">
        <v>10886.703759360002</v>
      </c>
      <c r="W18" s="140"/>
      <c r="X18" s="141"/>
      <c r="Y18" s="139">
        <f t="shared" si="5"/>
        <v>11322.171909734401</v>
      </c>
      <c r="Z18" s="140">
        <f t="shared" si="6"/>
        <v>3.9999999999999952E-2</v>
      </c>
      <c r="AA18" s="141">
        <f t="shared" si="7"/>
        <v>435.46815037439956</v>
      </c>
      <c r="AB18" s="142"/>
      <c r="AC18" s="139">
        <v>11322.171909734401</v>
      </c>
      <c r="AD18" s="140"/>
      <c r="AE18" s="141"/>
      <c r="AF18" s="139">
        <f t="shared" si="9"/>
        <v>11775.058786123778</v>
      </c>
      <c r="AG18" s="140">
        <f t="shared" si="10"/>
        <v>4.0000000000000084E-2</v>
      </c>
      <c r="AH18" s="141">
        <f t="shared" si="11"/>
        <v>452.88687638937699</v>
      </c>
      <c r="AI18" s="139">
        <f t="shared" si="12"/>
        <v>12246.061137568729</v>
      </c>
      <c r="AJ18" s="140">
        <f t="shared" si="13"/>
        <v>4.0000000000000015E-2</v>
      </c>
      <c r="AK18" s="141">
        <f t="shared" si="14"/>
        <v>471.00235144495127</v>
      </c>
      <c r="AL18" s="139">
        <f t="shared" si="15"/>
        <v>12735.903583071478</v>
      </c>
      <c r="AM18" s="140">
        <f t="shared" si="16"/>
        <v>3.9999999999999973E-2</v>
      </c>
      <c r="AN18" s="141">
        <f t="shared" si="17"/>
        <v>489.84244550274889</v>
      </c>
    </row>
    <row r="19" spans="1:84" s="100" customFormat="1" ht="27" customHeight="1" x14ac:dyDescent="0.25">
      <c r="A19" s="129" t="s">
        <v>23</v>
      </c>
      <c r="B19" s="130" t="s">
        <v>23</v>
      </c>
      <c r="C19" s="131" t="s">
        <v>23</v>
      </c>
      <c r="D19" s="132">
        <v>7842</v>
      </c>
      <c r="E19" s="132">
        <v>8312</v>
      </c>
      <c r="F19" s="133">
        <f t="shared" si="0"/>
        <v>5.9933690385105841E-2</v>
      </c>
      <c r="G19" s="132">
        <f t="shared" si="1"/>
        <v>470</v>
      </c>
      <c r="H19" s="134">
        <f>+E19*1.035</f>
        <v>8602.92</v>
      </c>
      <c r="I19" s="135">
        <f t="shared" si="18"/>
        <v>3.500000000000001E-2</v>
      </c>
      <c r="J19" s="136">
        <f t="shared" si="19"/>
        <v>290.92000000000007</v>
      </c>
      <c r="K19" s="137">
        <f>+E19*1.025</f>
        <v>8519.7999999999993</v>
      </c>
      <c r="L19" s="138">
        <f>+E19*1.045</f>
        <v>8686.0399999999991</v>
      </c>
      <c r="M19" s="111">
        <f t="shared" si="21"/>
        <v>4.4999999999999887E-2</v>
      </c>
      <c r="N19" s="138">
        <f t="shared" si="22"/>
        <v>374.03999999999905</v>
      </c>
      <c r="O19" s="139">
        <f>+E19*1.04</f>
        <v>8644.48</v>
      </c>
      <c r="P19" s="140">
        <f t="shared" si="24"/>
        <v>3.9999999999999945E-2</v>
      </c>
      <c r="Q19" s="141">
        <f t="shared" si="25"/>
        <v>332.47999999999956</v>
      </c>
      <c r="R19" s="138">
        <f>+E19*1.065</f>
        <v>8852.2799999999988</v>
      </c>
      <c r="S19" s="111">
        <f t="shared" si="27"/>
        <v>6.4999999999999863E-2</v>
      </c>
      <c r="T19" s="138">
        <f t="shared" si="28"/>
        <v>540.27999999999884</v>
      </c>
      <c r="U19" s="150" t="s">
        <v>46</v>
      </c>
      <c r="V19" s="139">
        <v>10938.024949008306</v>
      </c>
      <c r="W19" s="140">
        <f t="shared" si="29"/>
        <v>0.26531901849600054</v>
      </c>
      <c r="X19" s="141">
        <f>+V19-O19</f>
        <v>2293.5449490083065</v>
      </c>
      <c r="Y19" s="139">
        <f t="shared" si="5"/>
        <v>11375.545946968639</v>
      </c>
      <c r="Z19" s="140">
        <f t="shared" si="6"/>
        <v>4.0000000000000091E-2</v>
      </c>
      <c r="AA19" s="141">
        <f t="shared" si="7"/>
        <v>437.52099796033326</v>
      </c>
      <c r="AB19" s="142"/>
      <c r="AC19" s="139">
        <v>11375.545946968639</v>
      </c>
      <c r="AD19" s="140">
        <f>+AE19/V19</f>
        <v>4.0000000000000091E-2</v>
      </c>
      <c r="AE19" s="141">
        <f>+AC19-V19</f>
        <v>437.52099796033326</v>
      </c>
      <c r="AF19" s="139">
        <f t="shared" si="9"/>
        <v>11830.567784847386</v>
      </c>
      <c r="AG19" s="140">
        <f t="shared" si="10"/>
        <v>4.0000000000000105E-2</v>
      </c>
      <c r="AH19" s="141">
        <f t="shared" si="11"/>
        <v>455.02183787874674</v>
      </c>
      <c r="AI19" s="139">
        <f t="shared" si="12"/>
        <v>12303.790496241281</v>
      </c>
      <c r="AJ19" s="140">
        <f t="shared" si="13"/>
        <v>3.999999999999998E-2</v>
      </c>
      <c r="AK19" s="141">
        <f t="shared" si="14"/>
        <v>473.22271139389522</v>
      </c>
      <c r="AL19" s="139">
        <f t="shared" si="15"/>
        <v>12795.942116090933</v>
      </c>
      <c r="AM19" s="140">
        <f t="shared" si="16"/>
        <v>4.0000000000000056E-2</v>
      </c>
      <c r="AN19" s="141">
        <f t="shared" si="17"/>
        <v>492.15161984965198</v>
      </c>
    </row>
    <row r="20" spans="1:84" s="165" customFormat="1" ht="27" customHeight="1" thickBot="1" x14ac:dyDescent="0.3">
      <c r="A20" s="151"/>
      <c r="B20" s="152"/>
      <c r="C20" s="153" t="s">
        <v>74</v>
      </c>
      <c r="D20" s="154"/>
      <c r="E20" s="154"/>
      <c r="F20" s="155"/>
      <c r="G20" s="154"/>
      <c r="H20" s="156"/>
      <c r="I20" s="157"/>
      <c r="J20" s="158"/>
      <c r="K20" s="159"/>
      <c r="L20" s="159"/>
      <c r="M20" s="157"/>
      <c r="N20" s="159"/>
      <c r="O20" s="160"/>
      <c r="P20" s="161"/>
      <c r="Q20" s="162"/>
      <c r="R20" s="159"/>
      <c r="S20" s="157"/>
      <c r="T20" s="159"/>
      <c r="U20" s="163"/>
      <c r="V20" s="160">
        <v>10990.662220177737</v>
      </c>
      <c r="W20" s="161"/>
      <c r="X20" s="162"/>
      <c r="Y20" s="160"/>
      <c r="Z20" s="161"/>
      <c r="AA20" s="162"/>
      <c r="AB20" s="164"/>
      <c r="AC20" s="160">
        <v>11430</v>
      </c>
      <c r="AD20" s="161">
        <f>+AE20/V20</f>
        <v>3.9973731429547833E-2</v>
      </c>
      <c r="AE20" s="162">
        <f>+AC20-V20</f>
        <v>439.33777982226275</v>
      </c>
      <c r="AF20" s="160">
        <f t="shared" si="9"/>
        <v>11887.2</v>
      </c>
      <c r="AG20" s="161">
        <f t="shared" si="10"/>
        <v>4.0000000000000063E-2</v>
      </c>
      <c r="AH20" s="162">
        <f t="shared" si="11"/>
        <v>457.20000000000073</v>
      </c>
      <c r="AI20" s="160">
        <f t="shared" si="12"/>
        <v>12362.688000000002</v>
      </c>
      <c r="AJ20" s="161">
        <f t="shared" si="13"/>
        <v>4.0000000000000098E-2</v>
      </c>
      <c r="AK20" s="162">
        <f t="shared" si="14"/>
        <v>475.48800000000119</v>
      </c>
      <c r="AL20" s="160">
        <f t="shared" si="15"/>
        <v>12857.195520000003</v>
      </c>
      <c r="AM20" s="161">
        <f t="shared" si="16"/>
        <v>4.0000000000000077E-2</v>
      </c>
      <c r="AN20" s="162">
        <f t="shared" si="17"/>
        <v>494.50752000000102</v>
      </c>
    </row>
    <row r="21" spans="1:84" s="182" customFormat="1" ht="25.5" customHeight="1" thickTop="1" x14ac:dyDescent="0.25">
      <c r="A21" s="166" t="s">
        <v>24</v>
      </c>
      <c r="B21" s="167" t="s">
        <v>48</v>
      </c>
      <c r="C21" s="168" t="s">
        <v>75</v>
      </c>
      <c r="D21" s="169">
        <v>7842</v>
      </c>
      <c r="E21" s="169">
        <v>8352</v>
      </c>
      <c r="F21" s="170">
        <f t="shared" si="0"/>
        <v>6.5034429992348888E-2</v>
      </c>
      <c r="G21" s="169">
        <f t="shared" si="1"/>
        <v>510</v>
      </c>
      <c r="H21" s="171">
        <f>+E21*1.04</f>
        <v>8686.08</v>
      </c>
      <c r="I21" s="172">
        <f t="shared" si="18"/>
        <v>3.9999999999999994E-2</v>
      </c>
      <c r="J21" s="173">
        <f t="shared" si="19"/>
        <v>334.07999999999993</v>
      </c>
      <c r="K21" s="174">
        <f>+E21*1.03</f>
        <v>8602.56</v>
      </c>
      <c r="L21" s="175">
        <f>+E21*1.05</f>
        <v>8769.6</v>
      </c>
      <c r="M21" s="176">
        <f t="shared" si="21"/>
        <v>5.0000000000000044E-2</v>
      </c>
      <c r="N21" s="175">
        <f t="shared" si="22"/>
        <v>417.60000000000036</v>
      </c>
      <c r="O21" s="177">
        <f>+E21*1.04</f>
        <v>8686.08</v>
      </c>
      <c r="P21" s="178">
        <f t="shared" si="24"/>
        <v>3.9999999999999994E-2</v>
      </c>
      <c r="Q21" s="179">
        <f t="shared" si="25"/>
        <v>334.07999999999993</v>
      </c>
      <c r="R21" s="175">
        <f>+E21*1.07</f>
        <v>8936.6400000000012</v>
      </c>
      <c r="S21" s="176">
        <f t="shared" si="27"/>
        <v>7.0000000000000145E-2</v>
      </c>
      <c r="T21" s="175">
        <f t="shared" si="28"/>
        <v>584.64000000000124</v>
      </c>
      <c r="U21" s="150" t="s">
        <v>46</v>
      </c>
      <c r="V21" s="166"/>
      <c r="W21" s="178">
        <f t="shared" si="29"/>
        <v>0.2653190184960002</v>
      </c>
      <c r="X21" s="179">
        <f>+V20-O21</f>
        <v>2304.5822201777373</v>
      </c>
      <c r="Y21" s="177">
        <f>+V20*1.04</f>
        <v>11430.288708984846</v>
      </c>
      <c r="Z21" s="178">
        <f>+AA21/V20</f>
        <v>3.9999999999999966E-2</v>
      </c>
      <c r="AA21" s="179">
        <f>+Y21-V20</f>
        <v>439.62648880710913</v>
      </c>
      <c r="AB21" s="180"/>
      <c r="AC21" s="177">
        <v>11430.288708984846</v>
      </c>
      <c r="AD21" s="178" t="e">
        <f>+AE21/V21</f>
        <v>#DIV/0!</v>
      </c>
      <c r="AE21" s="179">
        <f>+AC20-V21</f>
        <v>11430</v>
      </c>
      <c r="AF21" s="177">
        <f>+AC20*1.04</f>
        <v>11887.2</v>
      </c>
      <c r="AG21" s="178">
        <v>0.04</v>
      </c>
      <c r="AH21" s="179">
        <f>+AF21-AC20</f>
        <v>457.20000000000073</v>
      </c>
      <c r="AI21" s="177">
        <f>+AF20*1.04</f>
        <v>12362.688000000002</v>
      </c>
      <c r="AJ21" s="178">
        <v>0.04</v>
      </c>
      <c r="AK21" s="179">
        <f>+AI21-AF20</f>
        <v>475.48800000000119</v>
      </c>
      <c r="AL21" s="177">
        <f>+AI20*1.04</f>
        <v>12857.195520000003</v>
      </c>
      <c r="AM21" s="178">
        <v>0.04</v>
      </c>
      <c r="AN21" s="179">
        <f>+AL21-AI20</f>
        <v>494.50752000000102</v>
      </c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</row>
    <row r="22" spans="1:84" s="165" customFormat="1" ht="27" customHeight="1" x14ac:dyDescent="0.25">
      <c r="A22" s="183" t="s">
        <v>49</v>
      </c>
      <c r="B22" s="184" t="s">
        <v>50</v>
      </c>
      <c r="C22" s="168" t="s">
        <v>50</v>
      </c>
      <c r="D22" s="169">
        <v>7842</v>
      </c>
      <c r="E22" s="169">
        <v>8352</v>
      </c>
      <c r="F22" s="170">
        <f t="shared" si="0"/>
        <v>6.5034429992348888E-2</v>
      </c>
      <c r="G22" s="169">
        <f t="shared" si="1"/>
        <v>510</v>
      </c>
      <c r="H22" s="171">
        <f>+E22*1.045</f>
        <v>8727.84</v>
      </c>
      <c r="I22" s="172">
        <f t="shared" si="18"/>
        <v>4.5000000000000019E-2</v>
      </c>
      <c r="J22" s="173">
        <f t="shared" si="19"/>
        <v>375.84000000000015</v>
      </c>
      <c r="K22" s="174">
        <f>+E22*1.035</f>
        <v>8644.32</v>
      </c>
      <c r="L22" s="175">
        <f>+E22*1.055</f>
        <v>8811.3599999999988</v>
      </c>
      <c r="M22" s="176">
        <f t="shared" si="21"/>
        <v>5.4999999999999855E-2</v>
      </c>
      <c r="N22" s="175">
        <f t="shared" si="22"/>
        <v>459.35999999999876</v>
      </c>
      <c r="O22" s="177">
        <f>+E22*1.045</f>
        <v>8727.84</v>
      </c>
      <c r="P22" s="178">
        <f t="shared" si="24"/>
        <v>4.5000000000000019E-2</v>
      </c>
      <c r="Q22" s="179">
        <f t="shared" si="25"/>
        <v>375.84000000000015</v>
      </c>
      <c r="R22" s="175">
        <f>+E22*1.075</f>
        <v>8978.4</v>
      </c>
      <c r="S22" s="176">
        <f t="shared" si="27"/>
        <v>7.4999999999999956E-2</v>
      </c>
      <c r="T22" s="175">
        <f t="shared" si="28"/>
        <v>626.39999999999964</v>
      </c>
      <c r="U22" s="150" t="s">
        <v>51</v>
      </c>
      <c r="V22" s="177">
        <v>11365.918008049139</v>
      </c>
      <c r="W22" s="178">
        <f>+X22/O22</f>
        <v>0.30226012484751535</v>
      </c>
      <c r="X22" s="179">
        <f>+V22-O22</f>
        <v>2638.0780080491386</v>
      </c>
      <c r="Y22" s="177">
        <f>+V22*1.045</f>
        <v>11877.384318411348</v>
      </c>
      <c r="Z22" s="178">
        <f t="shared" si="6"/>
        <v>4.4999999999999866E-2</v>
      </c>
      <c r="AA22" s="179">
        <f t="shared" si="7"/>
        <v>511.4663103622097</v>
      </c>
      <c r="AB22" s="180"/>
      <c r="AC22" s="177">
        <v>11877.384318411348</v>
      </c>
      <c r="AD22" s="178">
        <f>+AE22/V22</f>
        <v>4.4999999999999866E-2</v>
      </c>
      <c r="AE22" s="179">
        <f>+AC22-V22</f>
        <v>511.4663103622097</v>
      </c>
      <c r="AF22" s="177">
        <f>+AC22*1.045</f>
        <v>12411.866612739857</v>
      </c>
      <c r="AG22" s="178">
        <f t="shared" ref="AG22:AG47" si="31">+AH22/AC22</f>
        <v>4.4999999999999853E-2</v>
      </c>
      <c r="AH22" s="179">
        <f t="shared" ref="AH22:AH47" si="32">+AF22-AC22</f>
        <v>534.48229432850894</v>
      </c>
      <c r="AI22" s="177">
        <f>+AF22*1.045</f>
        <v>12970.400610313151</v>
      </c>
      <c r="AJ22" s="178">
        <f t="shared" ref="AJ22:AJ47" si="33">+AK22/AF22</f>
        <v>4.4999999999999964E-2</v>
      </c>
      <c r="AK22" s="179">
        <f t="shared" ref="AK22:AK47" si="34">+AI22-AF22</f>
        <v>558.53399757329316</v>
      </c>
      <c r="AL22" s="177">
        <f>+AI22*1.045</f>
        <v>13554.068637777242</v>
      </c>
      <c r="AM22" s="178">
        <f t="shared" ref="AM22:AM47" si="35">+AN22/AI22</f>
        <v>4.4999999999999957E-2</v>
      </c>
      <c r="AN22" s="179">
        <f t="shared" ref="AN22:AN47" si="36">+AL22-AI22</f>
        <v>583.66802746409121</v>
      </c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</row>
    <row r="23" spans="1:84" s="100" customFormat="1" ht="19.899999999999999" hidden="1" customHeight="1" x14ac:dyDescent="0.25">
      <c r="A23" s="185" t="s">
        <v>52</v>
      </c>
      <c r="B23" s="186"/>
      <c r="C23" s="131"/>
      <c r="D23" s="132">
        <v>7842</v>
      </c>
      <c r="E23" s="132">
        <v>8352</v>
      </c>
      <c r="F23" s="133">
        <f t="shared" si="0"/>
        <v>6.5034429992348888E-2</v>
      </c>
      <c r="G23" s="132">
        <f t="shared" si="1"/>
        <v>510</v>
      </c>
      <c r="H23" s="134">
        <f t="shared" ref="H23:H43" si="37">+E23*1.045</f>
        <v>8727.84</v>
      </c>
      <c r="I23" s="135">
        <f t="shared" si="18"/>
        <v>4.5000000000000019E-2</v>
      </c>
      <c r="J23" s="136">
        <f t="shared" si="19"/>
        <v>375.84000000000015</v>
      </c>
      <c r="K23" s="137">
        <f t="shared" ref="K23:K43" si="38">+E23*1.03</f>
        <v>8602.56</v>
      </c>
      <c r="L23" s="138">
        <f t="shared" ref="L23:L43" si="39">+E23*1.05</f>
        <v>8769.6</v>
      </c>
      <c r="M23" s="111">
        <f t="shared" si="21"/>
        <v>5.0000000000000044E-2</v>
      </c>
      <c r="N23" s="138">
        <f t="shared" si="22"/>
        <v>417.60000000000036</v>
      </c>
      <c r="O23" s="139">
        <f t="shared" ref="O23:O43" si="40">+E23*1.06</f>
        <v>8853.1200000000008</v>
      </c>
      <c r="P23" s="140">
        <f t="shared" si="24"/>
        <v>6.0000000000000095E-2</v>
      </c>
      <c r="Q23" s="141">
        <f t="shared" si="25"/>
        <v>501.1200000000008</v>
      </c>
      <c r="R23" s="138">
        <f t="shared" ref="R23:R43" si="41">+E23*1.07</f>
        <v>8936.6400000000012</v>
      </c>
      <c r="S23" s="111">
        <f t="shared" si="27"/>
        <v>7.0000000000000145E-2</v>
      </c>
      <c r="T23" s="138">
        <f t="shared" si="28"/>
        <v>584.64000000000124</v>
      </c>
      <c r="U23" s="187"/>
      <c r="V23" s="139">
        <v>11309.732850460268</v>
      </c>
      <c r="W23" s="140">
        <f t="shared" ref="W23:W43" si="42">+X23/L23</f>
        <v>0.2896520765440006</v>
      </c>
      <c r="X23" s="141">
        <f t="shared" ref="X23:X43" si="43">+V23-L23</f>
        <v>2540.1328504602679</v>
      </c>
      <c r="Y23" s="139">
        <f t="shared" ref="Y23:Y43" si="44">+V23*1.04</f>
        <v>11762.12216447868</v>
      </c>
      <c r="Z23" s="140">
        <f t="shared" si="6"/>
        <v>4.0000000000000098E-2</v>
      </c>
      <c r="AA23" s="141">
        <f t="shared" si="7"/>
        <v>452.38931401841182</v>
      </c>
      <c r="AB23" s="142"/>
      <c r="AC23" s="139">
        <v>11762.12216447868</v>
      </c>
      <c r="AD23" s="140">
        <f t="shared" ref="AD23:AD43" si="45">+AE23/S23</f>
        <v>168029.31663540937</v>
      </c>
      <c r="AE23" s="141">
        <f t="shared" ref="AE23:AE43" si="46">+AC23-S23</f>
        <v>11762.05216447868</v>
      </c>
      <c r="AF23" s="139">
        <f t="shared" ref="AF23:AF43" si="47">+AC23*1.04</f>
        <v>12232.607051057828</v>
      </c>
      <c r="AG23" s="140">
        <f t="shared" si="31"/>
        <v>4.0000000000000084E-2</v>
      </c>
      <c r="AH23" s="141">
        <f t="shared" si="32"/>
        <v>470.48488657914822</v>
      </c>
      <c r="AI23" s="139">
        <f t="shared" ref="AI23:AI43" si="48">+AF23*1.04</f>
        <v>12721.911333100143</v>
      </c>
      <c r="AJ23" s="140">
        <f t="shared" si="33"/>
        <v>4.0000000000000098E-2</v>
      </c>
      <c r="AK23" s="141">
        <f t="shared" si="34"/>
        <v>489.3042820423143</v>
      </c>
      <c r="AL23" s="139">
        <f t="shared" ref="AL23:AL43" si="49">+AI23*1.04</f>
        <v>13230.787786424149</v>
      </c>
      <c r="AM23" s="140">
        <f t="shared" si="35"/>
        <v>4.0000000000000056E-2</v>
      </c>
      <c r="AN23" s="141">
        <f t="shared" si="36"/>
        <v>508.87645332400643</v>
      </c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188"/>
    </row>
    <row r="24" spans="1:84" s="100" customFormat="1" ht="19.899999999999999" hidden="1" customHeight="1" x14ac:dyDescent="0.25">
      <c r="A24" s="185"/>
      <c r="B24" s="186"/>
      <c r="C24" s="131"/>
      <c r="D24" s="132">
        <v>7842</v>
      </c>
      <c r="E24" s="132">
        <v>8352</v>
      </c>
      <c r="F24" s="133">
        <f t="shared" si="0"/>
        <v>6.5034429992348888E-2</v>
      </c>
      <c r="G24" s="132">
        <f t="shared" si="1"/>
        <v>510</v>
      </c>
      <c r="H24" s="134">
        <f t="shared" si="37"/>
        <v>8727.84</v>
      </c>
      <c r="I24" s="135">
        <f t="shared" si="18"/>
        <v>4.5000000000000019E-2</v>
      </c>
      <c r="J24" s="136">
        <f t="shared" si="19"/>
        <v>375.84000000000015</v>
      </c>
      <c r="K24" s="137">
        <f t="shared" si="38"/>
        <v>8602.56</v>
      </c>
      <c r="L24" s="138">
        <f t="shared" si="39"/>
        <v>8769.6</v>
      </c>
      <c r="M24" s="111">
        <f t="shared" si="21"/>
        <v>5.0000000000000044E-2</v>
      </c>
      <c r="N24" s="138">
        <f t="shared" si="22"/>
        <v>417.60000000000036</v>
      </c>
      <c r="O24" s="139">
        <f t="shared" si="40"/>
        <v>8853.1200000000008</v>
      </c>
      <c r="P24" s="140">
        <f t="shared" si="24"/>
        <v>6.0000000000000095E-2</v>
      </c>
      <c r="Q24" s="141">
        <f t="shared" si="25"/>
        <v>501.1200000000008</v>
      </c>
      <c r="R24" s="138">
        <f t="shared" si="41"/>
        <v>8936.6400000000012</v>
      </c>
      <c r="S24" s="111">
        <f t="shared" si="27"/>
        <v>7.0000000000000145E-2</v>
      </c>
      <c r="T24" s="138">
        <f t="shared" si="28"/>
        <v>584.64000000000124</v>
      </c>
      <c r="U24" s="187"/>
      <c r="V24" s="139">
        <v>11309.732850460268</v>
      </c>
      <c r="W24" s="140">
        <f t="shared" si="42"/>
        <v>0.2896520765440006</v>
      </c>
      <c r="X24" s="141">
        <f t="shared" si="43"/>
        <v>2540.1328504602679</v>
      </c>
      <c r="Y24" s="139">
        <f t="shared" si="44"/>
        <v>11762.12216447868</v>
      </c>
      <c r="Z24" s="140">
        <f t="shared" si="6"/>
        <v>4.0000000000000098E-2</v>
      </c>
      <c r="AA24" s="141">
        <f t="shared" si="7"/>
        <v>452.38931401841182</v>
      </c>
      <c r="AB24" s="142"/>
      <c r="AC24" s="139">
        <v>11762.12216447868</v>
      </c>
      <c r="AD24" s="140">
        <f t="shared" si="45"/>
        <v>168029.31663540937</v>
      </c>
      <c r="AE24" s="141">
        <f t="shared" si="46"/>
        <v>11762.05216447868</v>
      </c>
      <c r="AF24" s="139">
        <f t="shared" si="47"/>
        <v>12232.607051057828</v>
      </c>
      <c r="AG24" s="140">
        <f t="shared" si="31"/>
        <v>4.0000000000000084E-2</v>
      </c>
      <c r="AH24" s="141">
        <f t="shared" si="32"/>
        <v>470.48488657914822</v>
      </c>
      <c r="AI24" s="139">
        <f t="shared" si="48"/>
        <v>12721.911333100143</v>
      </c>
      <c r="AJ24" s="140">
        <f t="shared" si="33"/>
        <v>4.0000000000000098E-2</v>
      </c>
      <c r="AK24" s="141">
        <f t="shared" si="34"/>
        <v>489.3042820423143</v>
      </c>
      <c r="AL24" s="139">
        <f t="shared" si="49"/>
        <v>13230.787786424149</v>
      </c>
      <c r="AM24" s="140">
        <f t="shared" si="35"/>
        <v>4.0000000000000056E-2</v>
      </c>
      <c r="AN24" s="141">
        <f t="shared" si="36"/>
        <v>508.87645332400643</v>
      </c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188"/>
    </row>
    <row r="25" spans="1:84" s="100" customFormat="1" ht="19.899999999999999" hidden="1" customHeight="1" x14ac:dyDescent="0.25">
      <c r="A25" s="189" t="s">
        <v>0</v>
      </c>
      <c r="B25" s="190"/>
      <c r="C25" s="191"/>
      <c r="D25" s="132">
        <v>7842</v>
      </c>
      <c r="E25" s="132">
        <v>8352</v>
      </c>
      <c r="F25" s="133">
        <f t="shared" si="0"/>
        <v>6.5034429992348888E-2</v>
      </c>
      <c r="G25" s="132">
        <f t="shared" si="1"/>
        <v>510</v>
      </c>
      <c r="H25" s="134">
        <f t="shared" si="37"/>
        <v>8727.84</v>
      </c>
      <c r="I25" s="135">
        <f t="shared" si="18"/>
        <v>4.5000000000000019E-2</v>
      </c>
      <c r="J25" s="136">
        <f t="shared" si="19"/>
        <v>375.84000000000015</v>
      </c>
      <c r="K25" s="137">
        <f t="shared" si="38"/>
        <v>8602.56</v>
      </c>
      <c r="L25" s="138">
        <f t="shared" si="39"/>
        <v>8769.6</v>
      </c>
      <c r="M25" s="111">
        <f t="shared" si="21"/>
        <v>5.0000000000000044E-2</v>
      </c>
      <c r="N25" s="138">
        <f t="shared" si="22"/>
        <v>417.60000000000036</v>
      </c>
      <c r="O25" s="139">
        <f t="shared" si="40"/>
        <v>8853.1200000000008</v>
      </c>
      <c r="P25" s="140">
        <f t="shared" si="24"/>
        <v>6.0000000000000095E-2</v>
      </c>
      <c r="Q25" s="141">
        <f t="shared" si="25"/>
        <v>501.1200000000008</v>
      </c>
      <c r="R25" s="138">
        <f t="shared" si="41"/>
        <v>8936.6400000000012</v>
      </c>
      <c r="S25" s="111">
        <f t="shared" si="27"/>
        <v>7.0000000000000145E-2</v>
      </c>
      <c r="T25" s="138">
        <f t="shared" si="28"/>
        <v>584.64000000000124</v>
      </c>
      <c r="U25" s="187"/>
      <c r="V25" s="139">
        <v>11309.732850460268</v>
      </c>
      <c r="W25" s="140">
        <f t="shared" si="42"/>
        <v>0.2896520765440006</v>
      </c>
      <c r="X25" s="141">
        <f t="shared" si="43"/>
        <v>2540.1328504602679</v>
      </c>
      <c r="Y25" s="139">
        <f t="shared" si="44"/>
        <v>11762.12216447868</v>
      </c>
      <c r="Z25" s="140">
        <f t="shared" si="6"/>
        <v>4.0000000000000098E-2</v>
      </c>
      <c r="AA25" s="141">
        <f t="shared" si="7"/>
        <v>452.38931401841182</v>
      </c>
      <c r="AB25" s="142"/>
      <c r="AC25" s="139">
        <v>11762.12216447868</v>
      </c>
      <c r="AD25" s="140">
        <f t="shared" si="45"/>
        <v>168029.31663540937</v>
      </c>
      <c r="AE25" s="141">
        <f t="shared" si="46"/>
        <v>11762.05216447868</v>
      </c>
      <c r="AF25" s="139">
        <f t="shared" si="47"/>
        <v>12232.607051057828</v>
      </c>
      <c r="AG25" s="140">
        <f t="shared" si="31"/>
        <v>4.0000000000000084E-2</v>
      </c>
      <c r="AH25" s="141">
        <f t="shared" si="32"/>
        <v>470.48488657914822</v>
      </c>
      <c r="AI25" s="139">
        <f t="shared" si="48"/>
        <v>12721.911333100143</v>
      </c>
      <c r="AJ25" s="140">
        <f t="shared" si="33"/>
        <v>4.0000000000000098E-2</v>
      </c>
      <c r="AK25" s="141">
        <f t="shared" si="34"/>
        <v>489.3042820423143</v>
      </c>
      <c r="AL25" s="139">
        <f t="shared" si="49"/>
        <v>13230.787786424149</v>
      </c>
      <c r="AM25" s="140">
        <f t="shared" si="35"/>
        <v>4.0000000000000056E-2</v>
      </c>
      <c r="AN25" s="141">
        <f t="shared" si="36"/>
        <v>508.87645332400643</v>
      </c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</row>
    <row r="26" spans="1:84" s="100" customFormat="1" ht="19.899999999999999" hidden="1" customHeight="1" x14ac:dyDescent="0.25">
      <c r="A26" s="185" t="s">
        <v>7</v>
      </c>
      <c r="B26" s="186"/>
      <c r="C26" s="131"/>
      <c r="D26" s="132">
        <v>7842</v>
      </c>
      <c r="E26" s="132">
        <v>8352</v>
      </c>
      <c r="F26" s="133">
        <f t="shared" si="0"/>
        <v>6.5034429992348888E-2</v>
      </c>
      <c r="G26" s="132">
        <f t="shared" si="1"/>
        <v>510</v>
      </c>
      <c r="H26" s="134">
        <f t="shared" si="37"/>
        <v>8727.84</v>
      </c>
      <c r="I26" s="135">
        <f t="shared" si="18"/>
        <v>4.5000000000000019E-2</v>
      </c>
      <c r="J26" s="136">
        <f t="shared" si="19"/>
        <v>375.84000000000015</v>
      </c>
      <c r="K26" s="137">
        <f t="shared" si="38"/>
        <v>8602.56</v>
      </c>
      <c r="L26" s="138">
        <f t="shared" si="39"/>
        <v>8769.6</v>
      </c>
      <c r="M26" s="111">
        <f t="shared" si="21"/>
        <v>5.0000000000000044E-2</v>
      </c>
      <c r="N26" s="138">
        <f t="shared" si="22"/>
        <v>417.60000000000036</v>
      </c>
      <c r="O26" s="139">
        <f t="shared" si="40"/>
        <v>8853.1200000000008</v>
      </c>
      <c r="P26" s="140">
        <f t="shared" si="24"/>
        <v>6.0000000000000095E-2</v>
      </c>
      <c r="Q26" s="141">
        <f t="shared" si="25"/>
        <v>501.1200000000008</v>
      </c>
      <c r="R26" s="138">
        <f t="shared" si="41"/>
        <v>8936.6400000000012</v>
      </c>
      <c r="S26" s="111">
        <f t="shared" si="27"/>
        <v>7.0000000000000145E-2</v>
      </c>
      <c r="T26" s="138">
        <f t="shared" si="28"/>
        <v>584.64000000000124</v>
      </c>
      <c r="U26" s="187"/>
      <c r="V26" s="139">
        <v>11309.732850460268</v>
      </c>
      <c r="W26" s="140">
        <f t="shared" si="42"/>
        <v>0.2896520765440006</v>
      </c>
      <c r="X26" s="141">
        <f t="shared" si="43"/>
        <v>2540.1328504602679</v>
      </c>
      <c r="Y26" s="139">
        <f t="shared" si="44"/>
        <v>11762.12216447868</v>
      </c>
      <c r="Z26" s="140">
        <f t="shared" si="6"/>
        <v>4.0000000000000098E-2</v>
      </c>
      <c r="AA26" s="141">
        <f t="shared" si="7"/>
        <v>452.38931401841182</v>
      </c>
      <c r="AB26" s="142"/>
      <c r="AC26" s="139">
        <v>11762.12216447868</v>
      </c>
      <c r="AD26" s="140">
        <f t="shared" si="45"/>
        <v>168029.31663540937</v>
      </c>
      <c r="AE26" s="141">
        <f t="shared" si="46"/>
        <v>11762.05216447868</v>
      </c>
      <c r="AF26" s="139">
        <f t="shared" si="47"/>
        <v>12232.607051057828</v>
      </c>
      <c r="AG26" s="140">
        <f t="shared" si="31"/>
        <v>4.0000000000000084E-2</v>
      </c>
      <c r="AH26" s="141">
        <f t="shared" si="32"/>
        <v>470.48488657914822</v>
      </c>
      <c r="AI26" s="139">
        <f t="shared" si="48"/>
        <v>12721.911333100143</v>
      </c>
      <c r="AJ26" s="140">
        <f t="shared" si="33"/>
        <v>4.0000000000000098E-2</v>
      </c>
      <c r="AK26" s="141">
        <f t="shared" si="34"/>
        <v>489.3042820423143</v>
      </c>
      <c r="AL26" s="139">
        <f t="shared" si="49"/>
        <v>13230.787786424149</v>
      </c>
      <c r="AM26" s="140">
        <f t="shared" si="35"/>
        <v>4.0000000000000056E-2</v>
      </c>
      <c r="AN26" s="141">
        <f t="shared" si="36"/>
        <v>508.87645332400643</v>
      </c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</row>
    <row r="27" spans="1:84" s="100" customFormat="1" ht="19.899999999999999" hidden="1" customHeight="1" x14ac:dyDescent="0.25">
      <c r="A27" s="185" t="s">
        <v>8</v>
      </c>
      <c r="B27" s="186"/>
      <c r="C27" s="131"/>
      <c r="D27" s="132">
        <v>7842</v>
      </c>
      <c r="E27" s="132">
        <v>8352</v>
      </c>
      <c r="F27" s="133">
        <f t="shared" si="0"/>
        <v>6.5034429992348888E-2</v>
      </c>
      <c r="G27" s="132">
        <f t="shared" si="1"/>
        <v>510</v>
      </c>
      <c r="H27" s="134">
        <f t="shared" si="37"/>
        <v>8727.84</v>
      </c>
      <c r="I27" s="135">
        <f t="shared" si="18"/>
        <v>4.5000000000000019E-2</v>
      </c>
      <c r="J27" s="136">
        <f t="shared" si="19"/>
        <v>375.84000000000015</v>
      </c>
      <c r="K27" s="137">
        <f t="shared" si="38"/>
        <v>8602.56</v>
      </c>
      <c r="L27" s="138">
        <f t="shared" si="39"/>
        <v>8769.6</v>
      </c>
      <c r="M27" s="111">
        <f t="shared" si="21"/>
        <v>5.0000000000000044E-2</v>
      </c>
      <c r="N27" s="138">
        <f t="shared" si="22"/>
        <v>417.60000000000036</v>
      </c>
      <c r="O27" s="139">
        <f t="shared" si="40"/>
        <v>8853.1200000000008</v>
      </c>
      <c r="P27" s="140">
        <f t="shared" si="24"/>
        <v>6.0000000000000095E-2</v>
      </c>
      <c r="Q27" s="141">
        <f t="shared" si="25"/>
        <v>501.1200000000008</v>
      </c>
      <c r="R27" s="138">
        <f t="shared" si="41"/>
        <v>8936.6400000000012</v>
      </c>
      <c r="S27" s="111">
        <f t="shared" si="27"/>
        <v>7.0000000000000145E-2</v>
      </c>
      <c r="T27" s="138">
        <f t="shared" si="28"/>
        <v>584.64000000000124</v>
      </c>
      <c r="U27" s="187"/>
      <c r="V27" s="139">
        <v>11309.732850460268</v>
      </c>
      <c r="W27" s="140">
        <f t="shared" si="42"/>
        <v>0.2896520765440006</v>
      </c>
      <c r="X27" s="141">
        <f t="shared" si="43"/>
        <v>2540.1328504602679</v>
      </c>
      <c r="Y27" s="139">
        <f t="shared" si="44"/>
        <v>11762.12216447868</v>
      </c>
      <c r="Z27" s="140">
        <f t="shared" si="6"/>
        <v>4.0000000000000098E-2</v>
      </c>
      <c r="AA27" s="141">
        <f t="shared" si="7"/>
        <v>452.38931401841182</v>
      </c>
      <c r="AB27" s="142"/>
      <c r="AC27" s="139">
        <v>11762.12216447868</v>
      </c>
      <c r="AD27" s="140">
        <f t="shared" si="45"/>
        <v>168029.31663540937</v>
      </c>
      <c r="AE27" s="141">
        <f t="shared" si="46"/>
        <v>11762.05216447868</v>
      </c>
      <c r="AF27" s="139">
        <f t="shared" si="47"/>
        <v>12232.607051057828</v>
      </c>
      <c r="AG27" s="140">
        <f t="shared" si="31"/>
        <v>4.0000000000000084E-2</v>
      </c>
      <c r="AH27" s="141">
        <f t="shared" si="32"/>
        <v>470.48488657914822</v>
      </c>
      <c r="AI27" s="139">
        <f t="shared" si="48"/>
        <v>12721.911333100143</v>
      </c>
      <c r="AJ27" s="140">
        <f t="shared" si="33"/>
        <v>4.0000000000000098E-2</v>
      </c>
      <c r="AK27" s="141">
        <f t="shared" si="34"/>
        <v>489.3042820423143</v>
      </c>
      <c r="AL27" s="139">
        <f t="shared" si="49"/>
        <v>13230.787786424149</v>
      </c>
      <c r="AM27" s="140">
        <f t="shared" si="35"/>
        <v>4.0000000000000056E-2</v>
      </c>
      <c r="AN27" s="141">
        <f t="shared" si="36"/>
        <v>508.87645332400643</v>
      </c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88"/>
      <c r="BS27" s="188"/>
      <c r="BT27" s="188"/>
      <c r="BU27" s="188"/>
      <c r="BV27" s="188"/>
      <c r="BW27" s="188"/>
      <c r="BX27" s="188"/>
      <c r="BY27" s="188"/>
      <c r="BZ27" s="188"/>
      <c r="CA27" s="188"/>
      <c r="CB27" s="188"/>
      <c r="CC27" s="188"/>
      <c r="CD27" s="188"/>
      <c r="CE27" s="188"/>
      <c r="CF27" s="188"/>
    </row>
    <row r="28" spans="1:84" s="100" customFormat="1" ht="19.899999999999999" hidden="1" customHeight="1" x14ac:dyDescent="0.25">
      <c r="A28" s="185" t="s">
        <v>9</v>
      </c>
      <c r="B28" s="186"/>
      <c r="C28" s="131"/>
      <c r="D28" s="132">
        <v>7842</v>
      </c>
      <c r="E28" s="132">
        <v>8352</v>
      </c>
      <c r="F28" s="133">
        <f t="shared" si="0"/>
        <v>6.5034429992348888E-2</v>
      </c>
      <c r="G28" s="132">
        <f t="shared" si="1"/>
        <v>510</v>
      </c>
      <c r="H28" s="134">
        <f t="shared" si="37"/>
        <v>8727.84</v>
      </c>
      <c r="I28" s="135">
        <f t="shared" si="18"/>
        <v>4.5000000000000019E-2</v>
      </c>
      <c r="J28" s="136">
        <f t="shared" si="19"/>
        <v>375.84000000000015</v>
      </c>
      <c r="K28" s="137">
        <f t="shared" si="38"/>
        <v>8602.56</v>
      </c>
      <c r="L28" s="138">
        <f t="shared" si="39"/>
        <v>8769.6</v>
      </c>
      <c r="M28" s="111">
        <f t="shared" si="21"/>
        <v>5.0000000000000044E-2</v>
      </c>
      <c r="N28" s="138">
        <f t="shared" si="22"/>
        <v>417.60000000000036</v>
      </c>
      <c r="O28" s="139">
        <f t="shared" si="40"/>
        <v>8853.1200000000008</v>
      </c>
      <c r="P28" s="140">
        <f t="shared" si="24"/>
        <v>6.0000000000000095E-2</v>
      </c>
      <c r="Q28" s="141">
        <f t="shared" si="25"/>
        <v>501.1200000000008</v>
      </c>
      <c r="R28" s="138">
        <f t="shared" si="41"/>
        <v>8936.6400000000012</v>
      </c>
      <c r="S28" s="111">
        <f t="shared" si="27"/>
        <v>7.0000000000000145E-2</v>
      </c>
      <c r="T28" s="138">
        <f t="shared" si="28"/>
        <v>584.64000000000124</v>
      </c>
      <c r="U28" s="187"/>
      <c r="V28" s="139">
        <v>11309.732850460268</v>
      </c>
      <c r="W28" s="140">
        <f t="shared" si="42"/>
        <v>0.2896520765440006</v>
      </c>
      <c r="X28" s="141">
        <f t="shared" si="43"/>
        <v>2540.1328504602679</v>
      </c>
      <c r="Y28" s="139">
        <f t="shared" si="44"/>
        <v>11762.12216447868</v>
      </c>
      <c r="Z28" s="140">
        <f t="shared" si="6"/>
        <v>4.0000000000000098E-2</v>
      </c>
      <c r="AA28" s="141">
        <f t="shared" si="7"/>
        <v>452.38931401841182</v>
      </c>
      <c r="AB28" s="142"/>
      <c r="AC28" s="139">
        <v>11762.12216447868</v>
      </c>
      <c r="AD28" s="140">
        <f t="shared" si="45"/>
        <v>168029.31663540937</v>
      </c>
      <c r="AE28" s="141">
        <f t="shared" si="46"/>
        <v>11762.05216447868</v>
      </c>
      <c r="AF28" s="139">
        <f t="shared" si="47"/>
        <v>12232.607051057828</v>
      </c>
      <c r="AG28" s="140">
        <f t="shared" si="31"/>
        <v>4.0000000000000084E-2</v>
      </c>
      <c r="AH28" s="141">
        <f t="shared" si="32"/>
        <v>470.48488657914822</v>
      </c>
      <c r="AI28" s="139">
        <f t="shared" si="48"/>
        <v>12721.911333100143</v>
      </c>
      <c r="AJ28" s="140">
        <f t="shared" si="33"/>
        <v>4.0000000000000098E-2</v>
      </c>
      <c r="AK28" s="141">
        <f t="shared" si="34"/>
        <v>489.3042820423143</v>
      </c>
      <c r="AL28" s="139">
        <f t="shared" si="49"/>
        <v>13230.787786424149</v>
      </c>
      <c r="AM28" s="140">
        <f t="shared" si="35"/>
        <v>4.0000000000000056E-2</v>
      </c>
      <c r="AN28" s="141">
        <f t="shared" si="36"/>
        <v>508.87645332400643</v>
      </c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8"/>
      <c r="BX28" s="188"/>
      <c r="BY28" s="188"/>
      <c r="BZ28" s="188"/>
      <c r="CA28" s="188"/>
      <c r="CB28" s="188"/>
      <c r="CC28" s="188"/>
      <c r="CD28" s="188"/>
      <c r="CE28" s="188"/>
      <c r="CF28" s="188"/>
    </row>
    <row r="29" spans="1:84" s="100" customFormat="1" ht="19.899999999999999" hidden="1" customHeight="1" x14ac:dyDescent="0.25">
      <c r="A29" s="185" t="s">
        <v>10</v>
      </c>
      <c r="B29" s="186"/>
      <c r="C29" s="131"/>
      <c r="D29" s="132">
        <v>7842</v>
      </c>
      <c r="E29" s="132">
        <v>8352</v>
      </c>
      <c r="F29" s="133">
        <f t="shared" si="0"/>
        <v>6.5034429992348888E-2</v>
      </c>
      <c r="G29" s="132">
        <f t="shared" si="1"/>
        <v>510</v>
      </c>
      <c r="H29" s="134">
        <f t="shared" si="37"/>
        <v>8727.84</v>
      </c>
      <c r="I29" s="135">
        <f t="shared" si="18"/>
        <v>4.5000000000000019E-2</v>
      </c>
      <c r="J29" s="136">
        <f t="shared" si="19"/>
        <v>375.84000000000015</v>
      </c>
      <c r="K29" s="137">
        <f t="shared" si="38"/>
        <v>8602.56</v>
      </c>
      <c r="L29" s="138">
        <f t="shared" si="39"/>
        <v>8769.6</v>
      </c>
      <c r="M29" s="111">
        <f t="shared" si="21"/>
        <v>5.0000000000000044E-2</v>
      </c>
      <c r="N29" s="138">
        <f t="shared" si="22"/>
        <v>417.60000000000036</v>
      </c>
      <c r="O29" s="139">
        <f t="shared" si="40"/>
        <v>8853.1200000000008</v>
      </c>
      <c r="P29" s="140">
        <f t="shared" si="24"/>
        <v>6.0000000000000095E-2</v>
      </c>
      <c r="Q29" s="141">
        <f t="shared" si="25"/>
        <v>501.1200000000008</v>
      </c>
      <c r="R29" s="138">
        <f t="shared" si="41"/>
        <v>8936.6400000000012</v>
      </c>
      <c r="S29" s="111">
        <f t="shared" si="27"/>
        <v>7.0000000000000145E-2</v>
      </c>
      <c r="T29" s="138">
        <f t="shared" si="28"/>
        <v>584.64000000000124</v>
      </c>
      <c r="U29" s="187"/>
      <c r="V29" s="139">
        <v>11309.732850460268</v>
      </c>
      <c r="W29" s="140">
        <f t="shared" si="42"/>
        <v>0.2896520765440006</v>
      </c>
      <c r="X29" s="141">
        <f t="shared" si="43"/>
        <v>2540.1328504602679</v>
      </c>
      <c r="Y29" s="139">
        <f t="shared" si="44"/>
        <v>11762.12216447868</v>
      </c>
      <c r="Z29" s="140">
        <f t="shared" si="6"/>
        <v>4.0000000000000098E-2</v>
      </c>
      <c r="AA29" s="141">
        <f t="shared" si="7"/>
        <v>452.38931401841182</v>
      </c>
      <c r="AB29" s="142"/>
      <c r="AC29" s="139">
        <v>11762.12216447868</v>
      </c>
      <c r="AD29" s="140">
        <f t="shared" si="45"/>
        <v>168029.31663540937</v>
      </c>
      <c r="AE29" s="141">
        <f t="shared" si="46"/>
        <v>11762.05216447868</v>
      </c>
      <c r="AF29" s="139">
        <f t="shared" si="47"/>
        <v>12232.607051057828</v>
      </c>
      <c r="AG29" s="140">
        <f t="shared" si="31"/>
        <v>4.0000000000000084E-2</v>
      </c>
      <c r="AH29" s="141">
        <f t="shared" si="32"/>
        <v>470.48488657914822</v>
      </c>
      <c r="AI29" s="139">
        <f t="shared" si="48"/>
        <v>12721.911333100143</v>
      </c>
      <c r="AJ29" s="140">
        <f t="shared" si="33"/>
        <v>4.0000000000000098E-2</v>
      </c>
      <c r="AK29" s="141">
        <f t="shared" si="34"/>
        <v>489.3042820423143</v>
      </c>
      <c r="AL29" s="139">
        <f t="shared" si="49"/>
        <v>13230.787786424149</v>
      </c>
      <c r="AM29" s="140">
        <f t="shared" si="35"/>
        <v>4.0000000000000056E-2</v>
      </c>
      <c r="AN29" s="141">
        <f t="shared" si="36"/>
        <v>508.87645332400643</v>
      </c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8"/>
    </row>
    <row r="30" spans="1:84" s="100" customFormat="1" ht="19.899999999999999" hidden="1" customHeight="1" x14ac:dyDescent="0.25">
      <c r="A30" s="185" t="s">
        <v>11</v>
      </c>
      <c r="B30" s="186"/>
      <c r="C30" s="131"/>
      <c r="D30" s="132">
        <v>7842</v>
      </c>
      <c r="E30" s="132">
        <v>8352</v>
      </c>
      <c r="F30" s="133">
        <f t="shared" si="0"/>
        <v>6.5034429992348888E-2</v>
      </c>
      <c r="G30" s="132">
        <f t="shared" si="1"/>
        <v>510</v>
      </c>
      <c r="H30" s="134">
        <f t="shared" si="37"/>
        <v>8727.84</v>
      </c>
      <c r="I30" s="135">
        <f t="shared" si="18"/>
        <v>4.5000000000000019E-2</v>
      </c>
      <c r="J30" s="136">
        <f t="shared" si="19"/>
        <v>375.84000000000015</v>
      </c>
      <c r="K30" s="137">
        <f t="shared" si="38"/>
        <v>8602.56</v>
      </c>
      <c r="L30" s="138">
        <f t="shared" si="39"/>
        <v>8769.6</v>
      </c>
      <c r="M30" s="111">
        <f t="shared" si="21"/>
        <v>5.0000000000000044E-2</v>
      </c>
      <c r="N30" s="138">
        <f t="shared" si="22"/>
        <v>417.60000000000036</v>
      </c>
      <c r="O30" s="139">
        <f t="shared" si="40"/>
        <v>8853.1200000000008</v>
      </c>
      <c r="P30" s="140">
        <f t="shared" si="24"/>
        <v>6.0000000000000095E-2</v>
      </c>
      <c r="Q30" s="141">
        <f t="shared" si="25"/>
        <v>501.1200000000008</v>
      </c>
      <c r="R30" s="138">
        <f t="shared" si="41"/>
        <v>8936.6400000000012</v>
      </c>
      <c r="S30" s="111">
        <f t="shared" si="27"/>
        <v>7.0000000000000145E-2</v>
      </c>
      <c r="T30" s="138">
        <f t="shared" si="28"/>
        <v>584.64000000000124</v>
      </c>
      <c r="U30" s="187"/>
      <c r="V30" s="139">
        <v>11309.732850460268</v>
      </c>
      <c r="W30" s="140">
        <f t="shared" si="42"/>
        <v>0.2896520765440006</v>
      </c>
      <c r="X30" s="141">
        <f t="shared" si="43"/>
        <v>2540.1328504602679</v>
      </c>
      <c r="Y30" s="139">
        <f t="shared" si="44"/>
        <v>11762.12216447868</v>
      </c>
      <c r="Z30" s="140">
        <f t="shared" si="6"/>
        <v>4.0000000000000098E-2</v>
      </c>
      <c r="AA30" s="141">
        <f t="shared" si="7"/>
        <v>452.38931401841182</v>
      </c>
      <c r="AB30" s="142"/>
      <c r="AC30" s="139">
        <v>11762.12216447868</v>
      </c>
      <c r="AD30" s="140">
        <f t="shared" si="45"/>
        <v>168029.31663540937</v>
      </c>
      <c r="AE30" s="141">
        <f t="shared" si="46"/>
        <v>11762.05216447868</v>
      </c>
      <c r="AF30" s="139">
        <f t="shared" si="47"/>
        <v>12232.607051057828</v>
      </c>
      <c r="AG30" s="140">
        <f t="shared" si="31"/>
        <v>4.0000000000000084E-2</v>
      </c>
      <c r="AH30" s="141">
        <f t="shared" si="32"/>
        <v>470.48488657914822</v>
      </c>
      <c r="AI30" s="139">
        <f t="shared" si="48"/>
        <v>12721.911333100143</v>
      </c>
      <c r="AJ30" s="140">
        <f t="shared" si="33"/>
        <v>4.0000000000000098E-2</v>
      </c>
      <c r="AK30" s="141">
        <f t="shared" si="34"/>
        <v>489.3042820423143</v>
      </c>
      <c r="AL30" s="139">
        <f t="shared" si="49"/>
        <v>13230.787786424149</v>
      </c>
      <c r="AM30" s="140">
        <f t="shared" si="35"/>
        <v>4.0000000000000056E-2</v>
      </c>
      <c r="AN30" s="141">
        <f t="shared" si="36"/>
        <v>508.87645332400643</v>
      </c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88"/>
      <c r="BR30" s="188"/>
      <c r="BS30" s="188"/>
      <c r="BT30" s="188"/>
      <c r="BU30" s="188"/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88"/>
    </row>
    <row r="31" spans="1:84" s="100" customFormat="1" ht="19.899999999999999" hidden="1" customHeight="1" x14ac:dyDescent="0.25">
      <c r="A31" s="185" t="s">
        <v>12</v>
      </c>
      <c r="B31" s="186"/>
      <c r="C31" s="131"/>
      <c r="D31" s="132">
        <v>7842</v>
      </c>
      <c r="E31" s="132">
        <v>8352</v>
      </c>
      <c r="F31" s="133">
        <f t="shared" si="0"/>
        <v>6.5034429992348888E-2</v>
      </c>
      <c r="G31" s="132">
        <f t="shared" si="1"/>
        <v>510</v>
      </c>
      <c r="H31" s="134">
        <f t="shared" si="37"/>
        <v>8727.84</v>
      </c>
      <c r="I31" s="135">
        <f t="shared" si="18"/>
        <v>4.5000000000000019E-2</v>
      </c>
      <c r="J31" s="136">
        <f t="shared" si="19"/>
        <v>375.84000000000015</v>
      </c>
      <c r="K31" s="137">
        <f t="shared" si="38"/>
        <v>8602.56</v>
      </c>
      <c r="L31" s="138">
        <f t="shared" si="39"/>
        <v>8769.6</v>
      </c>
      <c r="M31" s="111">
        <f t="shared" si="21"/>
        <v>5.0000000000000044E-2</v>
      </c>
      <c r="N31" s="138">
        <f t="shared" si="22"/>
        <v>417.60000000000036</v>
      </c>
      <c r="O31" s="139">
        <f t="shared" si="40"/>
        <v>8853.1200000000008</v>
      </c>
      <c r="P31" s="140">
        <f t="shared" si="24"/>
        <v>6.0000000000000095E-2</v>
      </c>
      <c r="Q31" s="141">
        <f t="shared" si="25"/>
        <v>501.1200000000008</v>
      </c>
      <c r="R31" s="138">
        <f t="shared" si="41"/>
        <v>8936.6400000000012</v>
      </c>
      <c r="S31" s="111">
        <f t="shared" si="27"/>
        <v>7.0000000000000145E-2</v>
      </c>
      <c r="T31" s="138">
        <f t="shared" si="28"/>
        <v>584.64000000000124</v>
      </c>
      <c r="U31" s="187"/>
      <c r="V31" s="139">
        <v>11309.732850460268</v>
      </c>
      <c r="W31" s="140">
        <f t="shared" si="42"/>
        <v>0.2896520765440006</v>
      </c>
      <c r="X31" s="141">
        <f t="shared" si="43"/>
        <v>2540.1328504602679</v>
      </c>
      <c r="Y31" s="139">
        <f t="shared" si="44"/>
        <v>11762.12216447868</v>
      </c>
      <c r="Z31" s="140">
        <f t="shared" si="6"/>
        <v>4.0000000000000098E-2</v>
      </c>
      <c r="AA31" s="141">
        <f t="shared" si="7"/>
        <v>452.38931401841182</v>
      </c>
      <c r="AB31" s="142"/>
      <c r="AC31" s="139">
        <v>11762.12216447868</v>
      </c>
      <c r="AD31" s="140">
        <f t="shared" si="45"/>
        <v>168029.31663540937</v>
      </c>
      <c r="AE31" s="141">
        <f t="shared" si="46"/>
        <v>11762.05216447868</v>
      </c>
      <c r="AF31" s="139">
        <f t="shared" si="47"/>
        <v>12232.607051057828</v>
      </c>
      <c r="AG31" s="140">
        <f t="shared" si="31"/>
        <v>4.0000000000000084E-2</v>
      </c>
      <c r="AH31" s="141">
        <f t="shared" si="32"/>
        <v>470.48488657914822</v>
      </c>
      <c r="AI31" s="139">
        <f t="shared" si="48"/>
        <v>12721.911333100143</v>
      </c>
      <c r="AJ31" s="140">
        <f t="shared" si="33"/>
        <v>4.0000000000000098E-2</v>
      </c>
      <c r="AK31" s="141">
        <f t="shared" si="34"/>
        <v>489.3042820423143</v>
      </c>
      <c r="AL31" s="139">
        <f t="shared" si="49"/>
        <v>13230.787786424149</v>
      </c>
      <c r="AM31" s="140">
        <f t="shared" si="35"/>
        <v>4.0000000000000056E-2</v>
      </c>
      <c r="AN31" s="141">
        <f t="shared" si="36"/>
        <v>508.87645332400643</v>
      </c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</row>
    <row r="32" spans="1:84" s="100" customFormat="1" ht="19.899999999999999" hidden="1" customHeight="1" x14ac:dyDescent="0.25">
      <c r="A32" s="185" t="s">
        <v>13</v>
      </c>
      <c r="B32" s="186"/>
      <c r="C32" s="131"/>
      <c r="D32" s="132">
        <v>7842</v>
      </c>
      <c r="E32" s="132">
        <v>8352</v>
      </c>
      <c r="F32" s="133">
        <f t="shared" si="0"/>
        <v>6.5034429992348888E-2</v>
      </c>
      <c r="G32" s="132">
        <f t="shared" si="1"/>
        <v>510</v>
      </c>
      <c r="H32" s="134">
        <f t="shared" si="37"/>
        <v>8727.84</v>
      </c>
      <c r="I32" s="135">
        <f t="shared" si="18"/>
        <v>4.5000000000000019E-2</v>
      </c>
      <c r="J32" s="136">
        <f t="shared" si="19"/>
        <v>375.84000000000015</v>
      </c>
      <c r="K32" s="137">
        <f t="shared" si="38"/>
        <v>8602.56</v>
      </c>
      <c r="L32" s="138">
        <f t="shared" si="39"/>
        <v>8769.6</v>
      </c>
      <c r="M32" s="111">
        <f t="shared" si="21"/>
        <v>5.0000000000000044E-2</v>
      </c>
      <c r="N32" s="138">
        <f t="shared" si="22"/>
        <v>417.60000000000036</v>
      </c>
      <c r="O32" s="139">
        <f t="shared" si="40"/>
        <v>8853.1200000000008</v>
      </c>
      <c r="P32" s="140">
        <f t="shared" si="24"/>
        <v>6.0000000000000095E-2</v>
      </c>
      <c r="Q32" s="141">
        <f t="shared" si="25"/>
        <v>501.1200000000008</v>
      </c>
      <c r="R32" s="138">
        <f t="shared" si="41"/>
        <v>8936.6400000000012</v>
      </c>
      <c r="S32" s="111">
        <f t="shared" si="27"/>
        <v>7.0000000000000145E-2</v>
      </c>
      <c r="T32" s="138">
        <f t="shared" si="28"/>
        <v>584.64000000000124</v>
      </c>
      <c r="U32" s="187"/>
      <c r="V32" s="139">
        <v>11309.732850460268</v>
      </c>
      <c r="W32" s="140">
        <f t="shared" si="42"/>
        <v>0.2896520765440006</v>
      </c>
      <c r="X32" s="141">
        <f t="shared" si="43"/>
        <v>2540.1328504602679</v>
      </c>
      <c r="Y32" s="139">
        <f t="shared" si="44"/>
        <v>11762.12216447868</v>
      </c>
      <c r="Z32" s="140">
        <f t="shared" si="6"/>
        <v>4.0000000000000098E-2</v>
      </c>
      <c r="AA32" s="141">
        <f t="shared" si="7"/>
        <v>452.38931401841182</v>
      </c>
      <c r="AB32" s="142"/>
      <c r="AC32" s="139">
        <v>11762.12216447868</v>
      </c>
      <c r="AD32" s="140">
        <f t="shared" si="45"/>
        <v>168029.31663540937</v>
      </c>
      <c r="AE32" s="141">
        <f t="shared" si="46"/>
        <v>11762.05216447868</v>
      </c>
      <c r="AF32" s="139">
        <f t="shared" si="47"/>
        <v>12232.607051057828</v>
      </c>
      <c r="AG32" s="140">
        <f t="shared" si="31"/>
        <v>4.0000000000000084E-2</v>
      </c>
      <c r="AH32" s="141">
        <f t="shared" si="32"/>
        <v>470.48488657914822</v>
      </c>
      <c r="AI32" s="139">
        <f t="shared" si="48"/>
        <v>12721.911333100143</v>
      </c>
      <c r="AJ32" s="140">
        <f t="shared" si="33"/>
        <v>4.0000000000000098E-2</v>
      </c>
      <c r="AK32" s="141">
        <f t="shared" si="34"/>
        <v>489.3042820423143</v>
      </c>
      <c r="AL32" s="139">
        <f t="shared" si="49"/>
        <v>13230.787786424149</v>
      </c>
      <c r="AM32" s="140">
        <f t="shared" si="35"/>
        <v>4.0000000000000056E-2</v>
      </c>
      <c r="AN32" s="141">
        <f t="shared" si="36"/>
        <v>508.87645332400643</v>
      </c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88"/>
      <c r="BS32" s="188"/>
      <c r="BT32" s="188"/>
      <c r="BU32" s="188"/>
      <c r="BV32" s="188"/>
      <c r="BW32" s="188"/>
      <c r="BX32" s="188"/>
      <c r="BY32" s="188"/>
      <c r="BZ32" s="188"/>
      <c r="CA32" s="188"/>
      <c r="CB32" s="188"/>
      <c r="CC32" s="188"/>
      <c r="CD32" s="188"/>
      <c r="CE32" s="188"/>
      <c r="CF32" s="188"/>
    </row>
    <row r="33" spans="1:84" s="100" customFormat="1" ht="19.899999999999999" hidden="1" customHeight="1" x14ac:dyDescent="0.25">
      <c r="A33" s="185" t="s">
        <v>14</v>
      </c>
      <c r="B33" s="186"/>
      <c r="C33" s="131"/>
      <c r="D33" s="132">
        <v>7842</v>
      </c>
      <c r="E33" s="132">
        <v>8352</v>
      </c>
      <c r="F33" s="133">
        <f t="shared" si="0"/>
        <v>6.5034429992348888E-2</v>
      </c>
      <c r="G33" s="132">
        <f t="shared" si="1"/>
        <v>510</v>
      </c>
      <c r="H33" s="134">
        <f t="shared" si="37"/>
        <v>8727.84</v>
      </c>
      <c r="I33" s="135">
        <f t="shared" si="18"/>
        <v>4.5000000000000019E-2</v>
      </c>
      <c r="J33" s="136">
        <f t="shared" si="19"/>
        <v>375.84000000000015</v>
      </c>
      <c r="K33" s="137">
        <f t="shared" si="38"/>
        <v>8602.56</v>
      </c>
      <c r="L33" s="138">
        <f t="shared" si="39"/>
        <v>8769.6</v>
      </c>
      <c r="M33" s="111">
        <f t="shared" si="21"/>
        <v>5.0000000000000044E-2</v>
      </c>
      <c r="N33" s="138">
        <f t="shared" si="22"/>
        <v>417.60000000000036</v>
      </c>
      <c r="O33" s="139">
        <f t="shared" si="40"/>
        <v>8853.1200000000008</v>
      </c>
      <c r="P33" s="140">
        <f t="shared" si="24"/>
        <v>6.0000000000000095E-2</v>
      </c>
      <c r="Q33" s="141">
        <f t="shared" si="25"/>
        <v>501.1200000000008</v>
      </c>
      <c r="R33" s="138">
        <f t="shared" si="41"/>
        <v>8936.6400000000012</v>
      </c>
      <c r="S33" s="111">
        <f t="shared" si="27"/>
        <v>7.0000000000000145E-2</v>
      </c>
      <c r="T33" s="138">
        <f t="shared" si="28"/>
        <v>584.64000000000124</v>
      </c>
      <c r="U33" s="187"/>
      <c r="V33" s="139">
        <v>11309.732850460268</v>
      </c>
      <c r="W33" s="140">
        <f t="shared" si="42"/>
        <v>0.2896520765440006</v>
      </c>
      <c r="X33" s="141">
        <f t="shared" si="43"/>
        <v>2540.1328504602679</v>
      </c>
      <c r="Y33" s="139">
        <f t="shared" si="44"/>
        <v>11762.12216447868</v>
      </c>
      <c r="Z33" s="140">
        <f t="shared" si="6"/>
        <v>4.0000000000000098E-2</v>
      </c>
      <c r="AA33" s="141">
        <f t="shared" si="7"/>
        <v>452.38931401841182</v>
      </c>
      <c r="AB33" s="142"/>
      <c r="AC33" s="139">
        <v>11762.12216447868</v>
      </c>
      <c r="AD33" s="140">
        <f t="shared" si="45"/>
        <v>168029.31663540937</v>
      </c>
      <c r="AE33" s="141">
        <f t="shared" si="46"/>
        <v>11762.05216447868</v>
      </c>
      <c r="AF33" s="139">
        <f t="shared" si="47"/>
        <v>12232.607051057828</v>
      </c>
      <c r="AG33" s="140">
        <f t="shared" si="31"/>
        <v>4.0000000000000084E-2</v>
      </c>
      <c r="AH33" s="141">
        <f t="shared" si="32"/>
        <v>470.48488657914822</v>
      </c>
      <c r="AI33" s="139">
        <f t="shared" si="48"/>
        <v>12721.911333100143</v>
      </c>
      <c r="AJ33" s="140">
        <f t="shared" si="33"/>
        <v>4.0000000000000098E-2</v>
      </c>
      <c r="AK33" s="141">
        <f t="shared" si="34"/>
        <v>489.3042820423143</v>
      </c>
      <c r="AL33" s="139">
        <f t="shared" si="49"/>
        <v>13230.787786424149</v>
      </c>
      <c r="AM33" s="140">
        <f t="shared" si="35"/>
        <v>4.0000000000000056E-2</v>
      </c>
      <c r="AN33" s="141">
        <f t="shared" si="36"/>
        <v>508.87645332400643</v>
      </c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</row>
    <row r="34" spans="1:84" s="100" customFormat="1" ht="19.899999999999999" hidden="1" customHeight="1" x14ac:dyDescent="0.25">
      <c r="A34" s="185" t="s">
        <v>15</v>
      </c>
      <c r="B34" s="186"/>
      <c r="C34" s="131"/>
      <c r="D34" s="132">
        <v>7842</v>
      </c>
      <c r="E34" s="132">
        <v>8352</v>
      </c>
      <c r="F34" s="133">
        <f t="shared" si="0"/>
        <v>6.5034429992348888E-2</v>
      </c>
      <c r="G34" s="132">
        <f t="shared" si="1"/>
        <v>510</v>
      </c>
      <c r="H34" s="134">
        <f t="shared" si="37"/>
        <v>8727.84</v>
      </c>
      <c r="I34" s="135">
        <f t="shared" si="18"/>
        <v>4.5000000000000019E-2</v>
      </c>
      <c r="J34" s="136">
        <f t="shared" si="19"/>
        <v>375.84000000000015</v>
      </c>
      <c r="K34" s="137">
        <f t="shared" si="38"/>
        <v>8602.56</v>
      </c>
      <c r="L34" s="138">
        <f t="shared" si="39"/>
        <v>8769.6</v>
      </c>
      <c r="M34" s="111">
        <f t="shared" si="21"/>
        <v>5.0000000000000044E-2</v>
      </c>
      <c r="N34" s="138">
        <f t="shared" si="22"/>
        <v>417.60000000000036</v>
      </c>
      <c r="O34" s="139">
        <f t="shared" si="40"/>
        <v>8853.1200000000008</v>
      </c>
      <c r="P34" s="140">
        <f t="shared" si="24"/>
        <v>6.0000000000000095E-2</v>
      </c>
      <c r="Q34" s="141">
        <f t="shared" si="25"/>
        <v>501.1200000000008</v>
      </c>
      <c r="R34" s="138">
        <f t="shared" si="41"/>
        <v>8936.6400000000012</v>
      </c>
      <c r="S34" s="111">
        <f t="shared" si="27"/>
        <v>7.0000000000000145E-2</v>
      </c>
      <c r="T34" s="138">
        <f t="shared" si="28"/>
        <v>584.64000000000124</v>
      </c>
      <c r="U34" s="187"/>
      <c r="V34" s="139">
        <v>11309.732850460268</v>
      </c>
      <c r="W34" s="140">
        <f t="shared" si="42"/>
        <v>0.2896520765440006</v>
      </c>
      <c r="X34" s="141">
        <f t="shared" si="43"/>
        <v>2540.1328504602679</v>
      </c>
      <c r="Y34" s="139">
        <f t="shared" si="44"/>
        <v>11762.12216447868</v>
      </c>
      <c r="Z34" s="140">
        <f t="shared" si="6"/>
        <v>4.0000000000000098E-2</v>
      </c>
      <c r="AA34" s="141">
        <f t="shared" si="7"/>
        <v>452.38931401841182</v>
      </c>
      <c r="AB34" s="142"/>
      <c r="AC34" s="139">
        <v>11762.12216447868</v>
      </c>
      <c r="AD34" s="140">
        <f t="shared" si="45"/>
        <v>168029.31663540937</v>
      </c>
      <c r="AE34" s="141">
        <f t="shared" si="46"/>
        <v>11762.05216447868</v>
      </c>
      <c r="AF34" s="139">
        <f t="shared" si="47"/>
        <v>12232.607051057828</v>
      </c>
      <c r="AG34" s="140">
        <f t="shared" si="31"/>
        <v>4.0000000000000084E-2</v>
      </c>
      <c r="AH34" s="141">
        <f t="shared" si="32"/>
        <v>470.48488657914822</v>
      </c>
      <c r="AI34" s="139">
        <f t="shared" si="48"/>
        <v>12721.911333100143</v>
      </c>
      <c r="AJ34" s="140">
        <f t="shared" si="33"/>
        <v>4.0000000000000098E-2</v>
      </c>
      <c r="AK34" s="141">
        <f t="shared" si="34"/>
        <v>489.3042820423143</v>
      </c>
      <c r="AL34" s="139">
        <f t="shared" si="49"/>
        <v>13230.787786424149</v>
      </c>
      <c r="AM34" s="140">
        <f t="shared" si="35"/>
        <v>4.0000000000000056E-2</v>
      </c>
      <c r="AN34" s="141">
        <f t="shared" si="36"/>
        <v>508.87645332400643</v>
      </c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88"/>
      <c r="BS34" s="188"/>
      <c r="BT34" s="188"/>
      <c r="BU34" s="188"/>
      <c r="BV34" s="188"/>
      <c r="BW34" s="188"/>
      <c r="BX34" s="188"/>
      <c r="BY34" s="188"/>
      <c r="BZ34" s="188"/>
      <c r="CA34" s="188"/>
      <c r="CB34" s="188"/>
      <c r="CC34" s="188"/>
      <c r="CD34" s="188"/>
      <c r="CE34" s="188"/>
      <c r="CF34" s="188"/>
    </row>
    <row r="35" spans="1:84" s="100" customFormat="1" ht="19.899999999999999" hidden="1" customHeight="1" x14ac:dyDescent="0.25">
      <c r="A35" s="185" t="s">
        <v>16</v>
      </c>
      <c r="B35" s="186"/>
      <c r="C35" s="131"/>
      <c r="D35" s="132">
        <v>7842</v>
      </c>
      <c r="E35" s="132">
        <v>8352</v>
      </c>
      <c r="F35" s="133">
        <f t="shared" si="0"/>
        <v>6.5034429992348888E-2</v>
      </c>
      <c r="G35" s="132">
        <f t="shared" si="1"/>
        <v>510</v>
      </c>
      <c r="H35" s="134">
        <f t="shared" si="37"/>
        <v>8727.84</v>
      </c>
      <c r="I35" s="135">
        <f t="shared" si="18"/>
        <v>4.5000000000000019E-2</v>
      </c>
      <c r="J35" s="136">
        <f t="shared" si="19"/>
        <v>375.84000000000015</v>
      </c>
      <c r="K35" s="137">
        <f t="shared" si="38"/>
        <v>8602.56</v>
      </c>
      <c r="L35" s="138">
        <f t="shared" si="39"/>
        <v>8769.6</v>
      </c>
      <c r="M35" s="111">
        <f t="shared" si="21"/>
        <v>5.0000000000000044E-2</v>
      </c>
      <c r="N35" s="138">
        <f t="shared" si="22"/>
        <v>417.60000000000036</v>
      </c>
      <c r="O35" s="139">
        <f t="shared" si="40"/>
        <v>8853.1200000000008</v>
      </c>
      <c r="P35" s="140">
        <f t="shared" si="24"/>
        <v>6.0000000000000095E-2</v>
      </c>
      <c r="Q35" s="141">
        <f t="shared" si="25"/>
        <v>501.1200000000008</v>
      </c>
      <c r="R35" s="138">
        <f t="shared" si="41"/>
        <v>8936.6400000000012</v>
      </c>
      <c r="S35" s="111">
        <f t="shared" si="27"/>
        <v>7.0000000000000145E-2</v>
      </c>
      <c r="T35" s="138">
        <f t="shared" si="28"/>
        <v>584.64000000000124</v>
      </c>
      <c r="U35" s="187"/>
      <c r="V35" s="139">
        <v>11309.732850460268</v>
      </c>
      <c r="W35" s="140">
        <f t="shared" si="42"/>
        <v>0.2896520765440006</v>
      </c>
      <c r="X35" s="141">
        <f t="shared" si="43"/>
        <v>2540.1328504602679</v>
      </c>
      <c r="Y35" s="139">
        <f t="shared" si="44"/>
        <v>11762.12216447868</v>
      </c>
      <c r="Z35" s="140">
        <f t="shared" si="6"/>
        <v>4.0000000000000098E-2</v>
      </c>
      <c r="AA35" s="141">
        <f t="shared" si="7"/>
        <v>452.38931401841182</v>
      </c>
      <c r="AB35" s="142"/>
      <c r="AC35" s="139">
        <v>11762.12216447868</v>
      </c>
      <c r="AD35" s="140">
        <f t="shared" si="45"/>
        <v>168029.31663540937</v>
      </c>
      <c r="AE35" s="141">
        <f t="shared" si="46"/>
        <v>11762.05216447868</v>
      </c>
      <c r="AF35" s="139">
        <f t="shared" si="47"/>
        <v>12232.607051057828</v>
      </c>
      <c r="AG35" s="140">
        <f t="shared" si="31"/>
        <v>4.0000000000000084E-2</v>
      </c>
      <c r="AH35" s="141">
        <f t="shared" si="32"/>
        <v>470.48488657914822</v>
      </c>
      <c r="AI35" s="139">
        <f t="shared" si="48"/>
        <v>12721.911333100143</v>
      </c>
      <c r="AJ35" s="140">
        <f t="shared" si="33"/>
        <v>4.0000000000000098E-2</v>
      </c>
      <c r="AK35" s="141">
        <f t="shared" si="34"/>
        <v>489.3042820423143</v>
      </c>
      <c r="AL35" s="139">
        <f t="shared" si="49"/>
        <v>13230.787786424149</v>
      </c>
      <c r="AM35" s="140">
        <f t="shared" si="35"/>
        <v>4.0000000000000056E-2</v>
      </c>
      <c r="AN35" s="141">
        <f t="shared" si="36"/>
        <v>508.87645332400643</v>
      </c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8"/>
      <c r="BT35" s="188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</row>
    <row r="36" spans="1:84" s="100" customFormat="1" ht="19.899999999999999" hidden="1" customHeight="1" x14ac:dyDescent="0.25">
      <c r="A36" s="185" t="s">
        <v>17</v>
      </c>
      <c r="B36" s="186"/>
      <c r="C36" s="131"/>
      <c r="D36" s="132">
        <v>7842</v>
      </c>
      <c r="E36" s="132">
        <v>8352</v>
      </c>
      <c r="F36" s="133">
        <f t="shared" si="0"/>
        <v>6.5034429992348888E-2</v>
      </c>
      <c r="G36" s="132">
        <f t="shared" si="1"/>
        <v>510</v>
      </c>
      <c r="H36" s="134">
        <f t="shared" si="37"/>
        <v>8727.84</v>
      </c>
      <c r="I36" s="135">
        <f t="shared" si="18"/>
        <v>4.5000000000000019E-2</v>
      </c>
      <c r="J36" s="136">
        <f t="shared" si="19"/>
        <v>375.84000000000015</v>
      </c>
      <c r="K36" s="137">
        <f t="shared" si="38"/>
        <v>8602.56</v>
      </c>
      <c r="L36" s="138">
        <f t="shared" si="39"/>
        <v>8769.6</v>
      </c>
      <c r="M36" s="111">
        <f t="shared" si="21"/>
        <v>5.0000000000000044E-2</v>
      </c>
      <c r="N36" s="138">
        <f t="shared" si="22"/>
        <v>417.60000000000036</v>
      </c>
      <c r="O36" s="139">
        <f t="shared" si="40"/>
        <v>8853.1200000000008</v>
      </c>
      <c r="P36" s="140">
        <f t="shared" si="24"/>
        <v>6.0000000000000095E-2</v>
      </c>
      <c r="Q36" s="141">
        <f t="shared" si="25"/>
        <v>501.1200000000008</v>
      </c>
      <c r="R36" s="138">
        <f t="shared" si="41"/>
        <v>8936.6400000000012</v>
      </c>
      <c r="S36" s="111">
        <f t="shared" si="27"/>
        <v>7.0000000000000145E-2</v>
      </c>
      <c r="T36" s="138">
        <f t="shared" si="28"/>
        <v>584.64000000000124</v>
      </c>
      <c r="U36" s="187"/>
      <c r="V36" s="139">
        <v>11309.732850460268</v>
      </c>
      <c r="W36" s="140">
        <f t="shared" si="42"/>
        <v>0.2896520765440006</v>
      </c>
      <c r="X36" s="141">
        <f t="shared" si="43"/>
        <v>2540.1328504602679</v>
      </c>
      <c r="Y36" s="139">
        <f t="shared" si="44"/>
        <v>11762.12216447868</v>
      </c>
      <c r="Z36" s="140">
        <f t="shared" si="6"/>
        <v>4.0000000000000098E-2</v>
      </c>
      <c r="AA36" s="141">
        <f t="shared" si="7"/>
        <v>452.38931401841182</v>
      </c>
      <c r="AB36" s="142"/>
      <c r="AC36" s="139">
        <v>11762.12216447868</v>
      </c>
      <c r="AD36" s="140">
        <f t="shared" si="45"/>
        <v>168029.31663540937</v>
      </c>
      <c r="AE36" s="141">
        <f t="shared" si="46"/>
        <v>11762.05216447868</v>
      </c>
      <c r="AF36" s="139">
        <f t="shared" si="47"/>
        <v>12232.607051057828</v>
      </c>
      <c r="AG36" s="140">
        <f t="shared" si="31"/>
        <v>4.0000000000000084E-2</v>
      </c>
      <c r="AH36" s="141">
        <f t="shared" si="32"/>
        <v>470.48488657914822</v>
      </c>
      <c r="AI36" s="139">
        <f t="shared" si="48"/>
        <v>12721.911333100143</v>
      </c>
      <c r="AJ36" s="140">
        <f t="shared" si="33"/>
        <v>4.0000000000000098E-2</v>
      </c>
      <c r="AK36" s="141">
        <f t="shared" si="34"/>
        <v>489.3042820423143</v>
      </c>
      <c r="AL36" s="139">
        <f t="shared" si="49"/>
        <v>13230.787786424149</v>
      </c>
      <c r="AM36" s="140">
        <f t="shared" si="35"/>
        <v>4.0000000000000056E-2</v>
      </c>
      <c r="AN36" s="141">
        <f t="shared" si="36"/>
        <v>508.87645332400643</v>
      </c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8"/>
      <c r="BT36" s="188"/>
      <c r="BU36" s="188"/>
      <c r="BV36" s="188"/>
      <c r="BW36" s="188"/>
      <c r="BX36" s="188"/>
      <c r="BY36" s="188"/>
      <c r="BZ36" s="188"/>
      <c r="CA36" s="188"/>
      <c r="CB36" s="188"/>
      <c r="CC36" s="188"/>
      <c r="CD36" s="188"/>
      <c r="CE36" s="188"/>
      <c r="CF36" s="188"/>
    </row>
    <row r="37" spans="1:84" s="100" customFormat="1" ht="19.899999999999999" hidden="1" customHeight="1" x14ac:dyDescent="0.25">
      <c r="A37" s="185" t="s">
        <v>18</v>
      </c>
      <c r="B37" s="186"/>
      <c r="C37" s="131"/>
      <c r="D37" s="132">
        <v>7842</v>
      </c>
      <c r="E37" s="132">
        <v>8352</v>
      </c>
      <c r="F37" s="133">
        <f t="shared" si="0"/>
        <v>6.5034429992348888E-2</v>
      </c>
      <c r="G37" s="132">
        <f t="shared" si="1"/>
        <v>510</v>
      </c>
      <c r="H37" s="134">
        <f t="shared" si="37"/>
        <v>8727.84</v>
      </c>
      <c r="I37" s="135">
        <f t="shared" si="18"/>
        <v>4.5000000000000019E-2</v>
      </c>
      <c r="J37" s="136">
        <f t="shared" si="19"/>
        <v>375.84000000000015</v>
      </c>
      <c r="K37" s="137">
        <f t="shared" si="38"/>
        <v>8602.56</v>
      </c>
      <c r="L37" s="138">
        <f t="shared" si="39"/>
        <v>8769.6</v>
      </c>
      <c r="M37" s="111">
        <f t="shared" si="21"/>
        <v>5.0000000000000044E-2</v>
      </c>
      <c r="N37" s="138">
        <f t="shared" si="22"/>
        <v>417.60000000000036</v>
      </c>
      <c r="O37" s="139">
        <f t="shared" si="40"/>
        <v>8853.1200000000008</v>
      </c>
      <c r="P37" s="140">
        <f t="shared" si="24"/>
        <v>6.0000000000000095E-2</v>
      </c>
      <c r="Q37" s="141">
        <f t="shared" si="25"/>
        <v>501.1200000000008</v>
      </c>
      <c r="R37" s="138">
        <f t="shared" si="41"/>
        <v>8936.6400000000012</v>
      </c>
      <c r="S37" s="111">
        <f t="shared" si="27"/>
        <v>7.0000000000000145E-2</v>
      </c>
      <c r="T37" s="138">
        <f t="shared" si="28"/>
        <v>584.64000000000124</v>
      </c>
      <c r="U37" s="187"/>
      <c r="V37" s="139">
        <v>11309.732850460268</v>
      </c>
      <c r="W37" s="140">
        <f t="shared" si="42"/>
        <v>0.2896520765440006</v>
      </c>
      <c r="X37" s="141">
        <f t="shared" si="43"/>
        <v>2540.1328504602679</v>
      </c>
      <c r="Y37" s="139">
        <f t="shared" si="44"/>
        <v>11762.12216447868</v>
      </c>
      <c r="Z37" s="140">
        <f t="shared" si="6"/>
        <v>4.0000000000000098E-2</v>
      </c>
      <c r="AA37" s="141">
        <f t="shared" si="7"/>
        <v>452.38931401841182</v>
      </c>
      <c r="AB37" s="142"/>
      <c r="AC37" s="139">
        <v>11762.12216447868</v>
      </c>
      <c r="AD37" s="140">
        <f t="shared" si="45"/>
        <v>168029.31663540937</v>
      </c>
      <c r="AE37" s="141">
        <f t="shared" si="46"/>
        <v>11762.05216447868</v>
      </c>
      <c r="AF37" s="139">
        <f t="shared" si="47"/>
        <v>12232.607051057828</v>
      </c>
      <c r="AG37" s="140">
        <f t="shared" si="31"/>
        <v>4.0000000000000084E-2</v>
      </c>
      <c r="AH37" s="141">
        <f t="shared" si="32"/>
        <v>470.48488657914822</v>
      </c>
      <c r="AI37" s="139">
        <f t="shared" si="48"/>
        <v>12721.911333100143</v>
      </c>
      <c r="AJ37" s="140">
        <f t="shared" si="33"/>
        <v>4.0000000000000098E-2</v>
      </c>
      <c r="AK37" s="141">
        <f t="shared" si="34"/>
        <v>489.3042820423143</v>
      </c>
      <c r="AL37" s="139">
        <f t="shared" si="49"/>
        <v>13230.787786424149</v>
      </c>
      <c r="AM37" s="140">
        <f t="shared" si="35"/>
        <v>4.0000000000000056E-2</v>
      </c>
      <c r="AN37" s="141">
        <f t="shared" si="36"/>
        <v>508.87645332400643</v>
      </c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</row>
    <row r="38" spans="1:84" s="100" customFormat="1" ht="19.899999999999999" hidden="1" customHeight="1" x14ac:dyDescent="0.25">
      <c r="A38" s="185" t="s">
        <v>25</v>
      </c>
      <c r="B38" s="186"/>
      <c r="C38" s="131"/>
      <c r="D38" s="132">
        <v>7842</v>
      </c>
      <c r="E38" s="132">
        <v>8352</v>
      </c>
      <c r="F38" s="133">
        <f t="shared" si="0"/>
        <v>6.5034429992348888E-2</v>
      </c>
      <c r="G38" s="132">
        <f t="shared" si="1"/>
        <v>510</v>
      </c>
      <c r="H38" s="134">
        <f t="shared" si="37"/>
        <v>8727.84</v>
      </c>
      <c r="I38" s="135">
        <f t="shared" si="18"/>
        <v>4.5000000000000019E-2</v>
      </c>
      <c r="J38" s="136">
        <f t="shared" si="19"/>
        <v>375.84000000000015</v>
      </c>
      <c r="K38" s="137">
        <f t="shared" si="38"/>
        <v>8602.56</v>
      </c>
      <c r="L38" s="138">
        <f t="shared" si="39"/>
        <v>8769.6</v>
      </c>
      <c r="M38" s="111">
        <f t="shared" si="21"/>
        <v>5.0000000000000044E-2</v>
      </c>
      <c r="N38" s="138">
        <f t="shared" si="22"/>
        <v>417.60000000000036</v>
      </c>
      <c r="O38" s="139">
        <f t="shared" si="40"/>
        <v>8853.1200000000008</v>
      </c>
      <c r="P38" s="140">
        <f t="shared" si="24"/>
        <v>6.0000000000000095E-2</v>
      </c>
      <c r="Q38" s="141">
        <f t="shared" si="25"/>
        <v>501.1200000000008</v>
      </c>
      <c r="R38" s="138">
        <f t="shared" si="41"/>
        <v>8936.6400000000012</v>
      </c>
      <c r="S38" s="111">
        <f t="shared" si="27"/>
        <v>7.0000000000000145E-2</v>
      </c>
      <c r="T38" s="138">
        <f t="shared" si="28"/>
        <v>584.64000000000124</v>
      </c>
      <c r="U38" s="187"/>
      <c r="V38" s="139">
        <v>11309.732850460268</v>
      </c>
      <c r="W38" s="140">
        <f t="shared" si="42"/>
        <v>0.2896520765440006</v>
      </c>
      <c r="X38" s="141">
        <f t="shared" si="43"/>
        <v>2540.1328504602679</v>
      </c>
      <c r="Y38" s="139">
        <f t="shared" si="44"/>
        <v>11762.12216447868</v>
      </c>
      <c r="Z38" s="140">
        <f t="shared" si="6"/>
        <v>4.0000000000000098E-2</v>
      </c>
      <c r="AA38" s="141">
        <f t="shared" si="7"/>
        <v>452.38931401841182</v>
      </c>
      <c r="AB38" s="142"/>
      <c r="AC38" s="139">
        <v>11762.12216447868</v>
      </c>
      <c r="AD38" s="140">
        <f t="shared" si="45"/>
        <v>168029.31663540937</v>
      </c>
      <c r="AE38" s="141">
        <f t="shared" si="46"/>
        <v>11762.05216447868</v>
      </c>
      <c r="AF38" s="139">
        <f t="shared" si="47"/>
        <v>12232.607051057828</v>
      </c>
      <c r="AG38" s="140">
        <f t="shared" si="31"/>
        <v>4.0000000000000084E-2</v>
      </c>
      <c r="AH38" s="141">
        <f t="shared" si="32"/>
        <v>470.48488657914822</v>
      </c>
      <c r="AI38" s="139">
        <f t="shared" si="48"/>
        <v>12721.911333100143</v>
      </c>
      <c r="AJ38" s="140">
        <f t="shared" si="33"/>
        <v>4.0000000000000098E-2</v>
      </c>
      <c r="AK38" s="141">
        <f t="shared" si="34"/>
        <v>489.3042820423143</v>
      </c>
      <c r="AL38" s="139">
        <f t="shared" si="49"/>
        <v>13230.787786424149</v>
      </c>
      <c r="AM38" s="140">
        <f t="shared" si="35"/>
        <v>4.0000000000000056E-2</v>
      </c>
      <c r="AN38" s="141">
        <f t="shared" si="36"/>
        <v>508.87645332400643</v>
      </c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</row>
    <row r="39" spans="1:84" s="100" customFormat="1" ht="19.899999999999999" hidden="1" customHeight="1" x14ac:dyDescent="0.25">
      <c r="A39" s="185" t="s">
        <v>26</v>
      </c>
      <c r="B39" s="186"/>
      <c r="C39" s="131"/>
      <c r="D39" s="132">
        <v>7842</v>
      </c>
      <c r="E39" s="132">
        <v>8352</v>
      </c>
      <c r="F39" s="133">
        <f t="shared" si="0"/>
        <v>6.5034429992348888E-2</v>
      </c>
      <c r="G39" s="132">
        <f t="shared" si="1"/>
        <v>510</v>
      </c>
      <c r="H39" s="134">
        <f t="shared" si="37"/>
        <v>8727.84</v>
      </c>
      <c r="I39" s="135">
        <f t="shared" si="18"/>
        <v>4.5000000000000019E-2</v>
      </c>
      <c r="J39" s="136">
        <f t="shared" si="19"/>
        <v>375.84000000000015</v>
      </c>
      <c r="K39" s="137">
        <f t="shared" si="38"/>
        <v>8602.56</v>
      </c>
      <c r="L39" s="138">
        <f t="shared" si="39"/>
        <v>8769.6</v>
      </c>
      <c r="M39" s="111">
        <f t="shared" si="21"/>
        <v>5.0000000000000044E-2</v>
      </c>
      <c r="N39" s="138">
        <f t="shared" si="22"/>
        <v>417.60000000000036</v>
      </c>
      <c r="O39" s="139">
        <f t="shared" si="40"/>
        <v>8853.1200000000008</v>
      </c>
      <c r="P39" s="140">
        <f t="shared" si="24"/>
        <v>6.0000000000000095E-2</v>
      </c>
      <c r="Q39" s="141">
        <f t="shared" si="25"/>
        <v>501.1200000000008</v>
      </c>
      <c r="R39" s="138">
        <f t="shared" si="41"/>
        <v>8936.6400000000012</v>
      </c>
      <c r="S39" s="111">
        <f t="shared" si="27"/>
        <v>7.0000000000000145E-2</v>
      </c>
      <c r="T39" s="138">
        <f t="shared" si="28"/>
        <v>584.64000000000124</v>
      </c>
      <c r="U39" s="187"/>
      <c r="V39" s="139">
        <v>11309.732850460268</v>
      </c>
      <c r="W39" s="140">
        <f t="shared" si="42"/>
        <v>0.2896520765440006</v>
      </c>
      <c r="X39" s="141">
        <f t="shared" si="43"/>
        <v>2540.1328504602679</v>
      </c>
      <c r="Y39" s="139">
        <f t="shared" si="44"/>
        <v>11762.12216447868</v>
      </c>
      <c r="Z39" s="140">
        <f t="shared" si="6"/>
        <v>4.0000000000000098E-2</v>
      </c>
      <c r="AA39" s="141">
        <f t="shared" si="7"/>
        <v>452.38931401841182</v>
      </c>
      <c r="AB39" s="142"/>
      <c r="AC39" s="139">
        <v>11762.12216447868</v>
      </c>
      <c r="AD39" s="140">
        <f t="shared" si="45"/>
        <v>168029.31663540937</v>
      </c>
      <c r="AE39" s="141">
        <f t="shared" si="46"/>
        <v>11762.05216447868</v>
      </c>
      <c r="AF39" s="139">
        <f t="shared" si="47"/>
        <v>12232.607051057828</v>
      </c>
      <c r="AG39" s="140">
        <f t="shared" si="31"/>
        <v>4.0000000000000084E-2</v>
      </c>
      <c r="AH39" s="141">
        <f t="shared" si="32"/>
        <v>470.48488657914822</v>
      </c>
      <c r="AI39" s="139">
        <f t="shared" si="48"/>
        <v>12721.911333100143</v>
      </c>
      <c r="AJ39" s="140">
        <f t="shared" si="33"/>
        <v>4.0000000000000098E-2</v>
      </c>
      <c r="AK39" s="141">
        <f t="shared" si="34"/>
        <v>489.3042820423143</v>
      </c>
      <c r="AL39" s="139">
        <f t="shared" si="49"/>
        <v>13230.787786424149</v>
      </c>
      <c r="AM39" s="140">
        <f t="shared" si="35"/>
        <v>4.0000000000000056E-2</v>
      </c>
      <c r="AN39" s="141">
        <f t="shared" si="36"/>
        <v>508.87645332400643</v>
      </c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</row>
    <row r="40" spans="1:84" s="100" customFormat="1" ht="19.899999999999999" hidden="1" customHeight="1" x14ac:dyDescent="0.25">
      <c r="A40" s="192" t="s">
        <v>27</v>
      </c>
      <c r="B40" s="193"/>
      <c r="C40" s="194"/>
      <c r="D40" s="132">
        <v>7842</v>
      </c>
      <c r="E40" s="132">
        <v>8352</v>
      </c>
      <c r="F40" s="133">
        <f t="shared" si="0"/>
        <v>6.5034429992348888E-2</v>
      </c>
      <c r="G40" s="132">
        <f t="shared" si="1"/>
        <v>510</v>
      </c>
      <c r="H40" s="134">
        <f t="shared" si="37"/>
        <v>8727.84</v>
      </c>
      <c r="I40" s="135">
        <f t="shared" si="18"/>
        <v>4.5000000000000019E-2</v>
      </c>
      <c r="J40" s="136">
        <f t="shared" si="19"/>
        <v>375.84000000000015</v>
      </c>
      <c r="K40" s="137">
        <f t="shared" si="38"/>
        <v>8602.56</v>
      </c>
      <c r="L40" s="138">
        <f t="shared" si="39"/>
        <v>8769.6</v>
      </c>
      <c r="M40" s="111">
        <f t="shared" si="21"/>
        <v>5.0000000000000044E-2</v>
      </c>
      <c r="N40" s="138">
        <f t="shared" si="22"/>
        <v>417.60000000000036</v>
      </c>
      <c r="O40" s="139">
        <f t="shared" si="40"/>
        <v>8853.1200000000008</v>
      </c>
      <c r="P40" s="140">
        <f t="shared" si="24"/>
        <v>6.0000000000000095E-2</v>
      </c>
      <c r="Q40" s="141">
        <f t="shared" si="25"/>
        <v>501.1200000000008</v>
      </c>
      <c r="R40" s="138">
        <f t="shared" si="41"/>
        <v>8936.6400000000012</v>
      </c>
      <c r="S40" s="111">
        <f t="shared" si="27"/>
        <v>7.0000000000000145E-2</v>
      </c>
      <c r="T40" s="138">
        <f t="shared" si="28"/>
        <v>584.64000000000124</v>
      </c>
      <c r="U40" s="187"/>
      <c r="V40" s="139">
        <v>11309.732850460268</v>
      </c>
      <c r="W40" s="140">
        <f t="shared" si="42"/>
        <v>0.2896520765440006</v>
      </c>
      <c r="X40" s="141">
        <f t="shared" si="43"/>
        <v>2540.1328504602679</v>
      </c>
      <c r="Y40" s="139">
        <f t="shared" si="44"/>
        <v>11762.12216447868</v>
      </c>
      <c r="Z40" s="140">
        <f t="shared" si="6"/>
        <v>4.0000000000000098E-2</v>
      </c>
      <c r="AA40" s="141">
        <f t="shared" si="7"/>
        <v>452.38931401841182</v>
      </c>
      <c r="AB40" s="142"/>
      <c r="AC40" s="139">
        <v>11762.12216447868</v>
      </c>
      <c r="AD40" s="140">
        <f t="shared" si="45"/>
        <v>168029.31663540937</v>
      </c>
      <c r="AE40" s="141">
        <f t="shared" si="46"/>
        <v>11762.05216447868</v>
      </c>
      <c r="AF40" s="139">
        <f t="shared" si="47"/>
        <v>12232.607051057828</v>
      </c>
      <c r="AG40" s="140">
        <f t="shared" si="31"/>
        <v>4.0000000000000084E-2</v>
      </c>
      <c r="AH40" s="141">
        <f t="shared" si="32"/>
        <v>470.48488657914822</v>
      </c>
      <c r="AI40" s="139">
        <f t="shared" si="48"/>
        <v>12721.911333100143</v>
      </c>
      <c r="AJ40" s="140">
        <f t="shared" si="33"/>
        <v>4.0000000000000098E-2</v>
      </c>
      <c r="AK40" s="141">
        <f t="shared" si="34"/>
        <v>489.3042820423143</v>
      </c>
      <c r="AL40" s="139">
        <f t="shared" si="49"/>
        <v>13230.787786424149</v>
      </c>
      <c r="AM40" s="140">
        <f t="shared" si="35"/>
        <v>4.0000000000000056E-2</v>
      </c>
      <c r="AN40" s="141">
        <f t="shared" si="36"/>
        <v>508.87645332400643</v>
      </c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</row>
    <row r="41" spans="1:84" s="100" customFormat="1" ht="19.899999999999999" hidden="1" customHeight="1" x14ac:dyDescent="0.25">
      <c r="A41" s="185" t="s">
        <v>22</v>
      </c>
      <c r="B41" s="186"/>
      <c r="C41" s="131"/>
      <c r="D41" s="132">
        <v>7842</v>
      </c>
      <c r="E41" s="132">
        <v>8352</v>
      </c>
      <c r="F41" s="133">
        <f t="shared" si="0"/>
        <v>6.5034429992348888E-2</v>
      </c>
      <c r="G41" s="132">
        <f t="shared" si="1"/>
        <v>510</v>
      </c>
      <c r="H41" s="134">
        <f t="shared" si="37"/>
        <v>8727.84</v>
      </c>
      <c r="I41" s="135">
        <f t="shared" si="18"/>
        <v>4.5000000000000019E-2</v>
      </c>
      <c r="J41" s="136">
        <f t="shared" si="19"/>
        <v>375.84000000000015</v>
      </c>
      <c r="K41" s="137">
        <f t="shared" si="38"/>
        <v>8602.56</v>
      </c>
      <c r="L41" s="138">
        <f t="shared" si="39"/>
        <v>8769.6</v>
      </c>
      <c r="M41" s="111">
        <f t="shared" si="21"/>
        <v>5.0000000000000044E-2</v>
      </c>
      <c r="N41" s="138">
        <f t="shared" si="22"/>
        <v>417.60000000000036</v>
      </c>
      <c r="O41" s="139">
        <f t="shared" si="40"/>
        <v>8853.1200000000008</v>
      </c>
      <c r="P41" s="140">
        <f t="shared" si="24"/>
        <v>6.0000000000000095E-2</v>
      </c>
      <c r="Q41" s="141">
        <f t="shared" si="25"/>
        <v>501.1200000000008</v>
      </c>
      <c r="R41" s="138">
        <f t="shared" si="41"/>
        <v>8936.6400000000012</v>
      </c>
      <c r="S41" s="111">
        <f t="shared" si="27"/>
        <v>7.0000000000000145E-2</v>
      </c>
      <c r="T41" s="138">
        <f t="shared" si="28"/>
        <v>584.64000000000124</v>
      </c>
      <c r="U41" s="187"/>
      <c r="V41" s="139">
        <v>11309.732850460268</v>
      </c>
      <c r="W41" s="140">
        <f t="shared" si="42"/>
        <v>0.2896520765440006</v>
      </c>
      <c r="X41" s="141">
        <f t="shared" si="43"/>
        <v>2540.1328504602679</v>
      </c>
      <c r="Y41" s="139">
        <f t="shared" si="44"/>
        <v>11762.12216447868</v>
      </c>
      <c r="Z41" s="140">
        <f t="shared" si="6"/>
        <v>4.0000000000000098E-2</v>
      </c>
      <c r="AA41" s="141">
        <f t="shared" si="7"/>
        <v>452.38931401841182</v>
      </c>
      <c r="AB41" s="142"/>
      <c r="AC41" s="139">
        <v>11762.12216447868</v>
      </c>
      <c r="AD41" s="140">
        <f t="shared" si="45"/>
        <v>168029.31663540937</v>
      </c>
      <c r="AE41" s="141">
        <f t="shared" si="46"/>
        <v>11762.05216447868</v>
      </c>
      <c r="AF41" s="139">
        <f t="shared" si="47"/>
        <v>12232.607051057828</v>
      </c>
      <c r="AG41" s="140">
        <f t="shared" si="31"/>
        <v>4.0000000000000084E-2</v>
      </c>
      <c r="AH41" s="141">
        <f t="shared" si="32"/>
        <v>470.48488657914822</v>
      </c>
      <c r="AI41" s="139">
        <f t="shared" si="48"/>
        <v>12721.911333100143</v>
      </c>
      <c r="AJ41" s="140">
        <f t="shared" si="33"/>
        <v>4.0000000000000098E-2</v>
      </c>
      <c r="AK41" s="141">
        <f t="shared" si="34"/>
        <v>489.3042820423143</v>
      </c>
      <c r="AL41" s="139">
        <f t="shared" si="49"/>
        <v>13230.787786424149</v>
      </c>
      <c r="AM41" s="140">
        <f t="shared" si="35"/>
        <v>4.0000000000000056E-2</v>
      </c>
      <c r="AN41" s="141">
        <f t="shared" si="36"/>
        <v>508.87645332400643</v>
      </c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</row>
    <row r="42" spans="1:84" s="100" customFormat="1" ht="19.899999999999999" hidden="1" customHeight="1" x14ac:dyDescent="0.25">
      <c r="A42" s="185" t="s">
        <v>23</v>
      </c>
      <c r="B42" s="186"/>
      <c r="C42" s="131"/>
      <c r="D42" s="132">
        <v>7842</v>
      </c>
      <c r="E42" s="132">
        <v>8352</v>
      </c>
      <c r="F42" s="133">
        <f t="shared" si="0"/>
        <v>6.5034429992348888E-2</v>
      </c>
      <c r="G42" s="132">
        <f t="shared" si="1"/>
        <v>510</v>
      </c>
      <c r="H42" s="134">
        <f t="shared" si="37"/>
        <v>8727.84</v>
      </c>
      <c r="I42" s="135">
        <f t="shared" si="18"/>
        <v>4.5000000000000019E-2</v>
      </c>
      <c r="J42" s="136">
        <f t="shared" si="19"/>
        <v>375.84000000000015</v>
      </c>
      <c r="K42" s="137">
        <f t="shared" si="38"/>
        <v>8602.56</v>
      </c>
      <c r="L42" s="138">
        <f t="shared" si="39"/>
        <v>8769.6</v>
      </c>
      <c r="M42" s="111">
        <f t="shared" si="21"/>
        <v>5.0000000000000044E-2</v>
      </c>
      <c r="N42" s="138">
        <f t="shared" si="22"/>
        <v>417.60000000000036</v>
      </c>
      <c r="O42" s="139">
        <f t="shared" si="40"/>
        <v>8853.1200000000008</v>
      </c>
      <c r="P42" s="140">
        <f t="shared" si="24"/>
        <v>6.0000000000000095E-2</v>
      </c>
      <c r="Q42" s="141">
        <f t="shared" si="25"/>
        <v>501.1200000000008</v>
      </c>
      <c r="R42" s="138">
        <f t="shared" si="41"/>
        <v>8936.6400000000012</v>
      </c>
      <c r="S42" s="111">
        <f t="shared" si="27"/>
        <v>7.0000000000000145E-2</v>
      </c>
      <c r="T42" s="138">
        <f t="shared" si="28"/>
        <v>584.64000000000124</v>
      </c>
      <c r="U42" s="187"/>
      <c r="V42" s="139">
        <v>11309.732850460268</v>
      </c>
      <c r="W42" s="140">
        <f t="shared" si="42"/>
        <v>0.2896520765440006</v>
      </c>
      <c r="X42" s="141">
        <f t="shared" si="43"/>
        <v>2540.1328504602679</v>
      </c>
      <c r="Y42" s="139">
        <f t="shared" si="44"/>
        <v>11762.12216447868</v>
      </c>
      <c r="Z42" s="140">
        <f t="shared" si="6"/>
        <v>4.0000000000000098E-2</v>
      </c>
      <c r="AA42" s="141">
        <f t="shared" si="7"/>
        <v>452.38931401841182</v>
      </c>
      <c r="AB42" s="142"/>
      <c r="AC42" s="139">
        <v>11762.12216447868</v>
      </c>
      <c r="AD42" s="140">
        <f t="shared" si="45"/>
        <v>168029.31663540937</v>
      </c>
      <c r="AE42" s="141">
        <f t="shared" si="46"/>
        <v>11762.05216447868</v>
      </c>
      <c r="AF42" s="139">
        <f t="shared" si="47"/>
        <v>12232.607051057828</v>
      </c>
      <c r="AG42" s="140">
        <f t="shared" si="31"/>
        <v>4.0000000000000084E-2</v>
      </c>
      <c r="AH42" s="141">
        <f t="shared" si="32"/>
        <v>470.48488657914822</v>
      </c>
      <c r="AI42" s="139">
        <f t="shared" si="48"/>
        <v>12721.911333100143</v>
      </c>
      <c r="AJ42" s="140">
        <f t="shared" si="33"/>
        <v>4.0000000000000098E-2</v>
      </c>
      <c r="AK42" s="141">
        <f t="shared" si="34"/>
        <v>489.3042820423143</v>
      </c>
      <c r="AL42" s="139">
        <f t="shared" si="49"/>
        <v>13230.787786424149</v>
      </c>
      <c r="AM42" s="140">
        <f t="shared" si="35"/>
        <v>4.0000000000000056E-2</v>
      </c>
      <c r="AN42" s="141">
        <f t="shared" si="36"/>
        <v>508.87645332400643</v>
      </c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</row>
    <row r="43" spans="1:84" s="100" customFormat="1" ht="19.899999999999999" hidden="1" customHeight="1" x14ac:dyDescent="0.25">
      <c r="A43" s="185" t="s">
        <v>24</v>
      </c>
      <c r="B43" s="186"/>
      <c r="C43" s="131"/>
      <c r="D43" s="132">
        <v>7842</v>
      </c>
      <c r="E43" s="132">
        <v>8352</v>
      </c>
      <c r="F43" s="133">
        <f t="shared" si="0"/>
        <v>6.5034429992348888E-2</v>
      </c>
      <c r="G43" s="132">
        <f t="shared" si="1"/>
        <v>510</v>
      </c>
      <c r="H43" s="134">
        <f t="shared" si="37"/>
        <v>8727.84</v>
      </c>
      <c r="I43" s="135">
        <f t="shared" si="18"/>
        <v>4.5000000000000019E-2</v>
      </c>
      <c r="J43" s="136">
        <f t="shared" si="19"/>
        <v>375.84000000000015</v>
      </c>
      <c r="K43" s="137">
        <f t="shared" si="38"/>
        <v>8602.56</v>
      </c>
      <c r="L43" s="138">
        <f t="shared" si="39"/>
        <v>8769.6</v>
      </c>
      <c r="M43" s="111">
        <f t="shared" si="21"/>
        <v>5.0000000000000044E-2</v>
      </c>
      <c r="N43" s="138">
        <f t="shared" si="22"/>
        <v>417.60000000000036</v>
      </c>
      <c r="O43" s="139">
        <f t="shared" si="40"/>
        <v>8853.1200000000008</v>
      </c>
      <c r="P43" s="140">
        <f t="shared" si="24"/>
        <v>6.0000000000000095E-2</v>
      </c>
      <c r="Q43" s="141">
        <f t="shared" si="25"/>
        <v>501.1200000000008</v>
      </c>
      <c r="R43" s="138">
        <f t="shared" si="41"/>
        <v>8936.6400000000012</v>
      </c>
      <c r="S43" s="111">
        <f t="shared" si="27"/>
        <v>7.0000000000000145E-2</v>
      </c>
      <c r="T43" s="138">
        <f t="shared" si="28"/>
        <v>584.64000000000124</v>
      </c>
      <c r="U43" s="187"/>
      <c r="V43" s="139">
        <v>11309.732850460268</v>
      </c>
      <c r="W43" s="140">
        <f t="shared" si="42"/>
        <v>0.2896520765440006</v>
      </c>
      <c r="X43" s="141">
        <f t="shared" si="43"/>
        <v>2540.1328504602679</v>
      </c>
      <c r="Y43" s="139">
        <f t="shared" si="44"/>
        <v>11762.12216447868</v>
      </c>
      <c r="Z43" s="140">
        <f t="shared" si="6"/>
        <v>4.0000000000000098E-2</v>
      </c>
      <c r="AA43" s="141">
        <f t="shared" si="7"/>
        <v>452.38931401841182</v>
      </c>
      <c r="AB43" s="142"/>
      <c r="AC43" s="139">
        <v>11762.12216447868</v>
      </c>
      <c r="AD43" s="140">
        <f t="shared" si="45"/>
        <v>168029.31663540937</v>
      </c>
      <c r="AE43" s="141">
        <f t="shared" si="46"/>
        <v>11762.05216447868</v>
      </c>
      <c r="AF43" s="139">
        <f t="shared" si="47"/>
        <v>12232.607051057828</v>
      </c>
      <c r="AG43" s="140">
        <f t="shared" si="31"/>
        <v>4.0000000000000084E-2</v>
      </c>
      <c r="AH43" s="141">
        <f t="shared" si="32"/>
        <v>470.48488657914822</v>
      </c>
      <c r="AI43" s="139">
        <f t="shared" si="48"/>
        <v>12721.911333100143</v>
      </c>
      <c r="AJ43" s="140">
        <f t="shared" si="33"/>
        <v>4.0000000000000098E-2</v>
      </c>
      <c r="AK43" s="141">
        <f t="shared" si="34"/>
        <v>489.3042820423143</v>
      </c>
      <c r="AL43" s="139">
        <f t="shared" si="49"/>
        <v>13230.787786424149</v>
      </c>
      <c r="AM43" s="140">
        <f t="shared" si="35"/>
        <v>4.0000000000000056E-2</v>
      </c>
      <c r="AN43" s="141">
        <f t="shared" si="36"/>
        <v>508.87645332400643</v>
      </c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</row>
    <row r="44" spans="1:84" s="100" customFormat="1" ht="26.45" customHeight="1" x14ac:dyDescent="0.25">
      <c r="A44" s="185" t="s">
        <v>49</v>
      </c>
      <c r="B44" s="186" t="s">
        <v>53</v>
      </c>
      <c r="C44" s="131" t="s">
        <v>53</v>
      </c>
      <c r="D44" s="132">
        <v>7842</v>
      </c>
      <c r="E44" s="132">
        <v>8352</v>
      </c>
      <c r="F44" s="133">
        <f t="shared" si="0"/>
        <v>6.5034429992348888E-2</v>
      </c>
      <c r="G44" s="132">
        <f t="shared" si="1"/>
        <v>510</v>
      </c>
      <c r="H44" s="134">
        <f>+E44*1.05</f>
        <v>8769.6</v>
      </c>
      <c r="I44" s="135">
        <f t="shared" si="18"/>
        <v>5.0000000000000044E-2</v>
      </c>
      <c r="J44" s="136">
        <f t="shared" si="19"/>
        <v>417.60000000000036</v>
      </c>
      <c r="K44" s="137">
        <f>+E44*1.04</f>
        <v>8686.08</v>
      </c>
      <c r="L44" s="138">
        <f>+E44*1.06</f>
        <v>8853.1200000000008</v>
      </c>
      <c r="M44" s="111">
        <f t="shared" si="21"/>
        <v>6.0000000000000095E-2</v>
      </c>
      <c r="N44" s="138">
        <f t="shared" si="22"/>
        <v>501.1200000000008</v>
      </c>
      <c r="O44" s="139">
        <f>+E44*1.05</f>
        <v>8769.6</v>
      </c>
      <c r="P44" s="140">
        <f t="shared" si="24"/>
        <v>5.0000000000000044E-2</v>
      </c>
      <c r="Q44" s="141">
        <f t="shared" si="25"/>
        <v>417.60000000000036</v>
      </c>
      <c r="R44" s="138">
        <f>+E44*1.08</f>
        <v>9020.16</v>
      </c>
      <c r="S44" s="111">
        <f t="shared" si="27"/>
        <v>7.9999999999999988E-2</v>
      </c>
      <c r="T44" s="138">
        <f t="shared" si="28"/>
        <v>668.15999999999985</v>
      </c>
      <c r="U44" s="187" t="s">
        <v>54</v>
      </c>
      <c r="V44" s="139">
        <v>11752.102730025004</v>
      </c>
      <c r="W44" s="140">
        <f>+X44/O44</f>
        <v>0.34009564062500042</v>
      </c>
      <c r="X44" s="141">
        <f>+V44-O44</f>
        <v>2982.502730025004</v>
      </c>
      <c r="Y44" s="139">
        <f>+V44*1.05</f>
        <v>12339.707866526254</v>
      </c>
      <c r="Z44" s="140">
        <f t="shared" si="6"/>
        <v>4.9999999999999975E-2</v>
      </c>
      <c r="AA44" s="141">
        <f t="shared" si="7"/>
        <v>587.60513650124994</v>
      </c>
      <c r="AB44" s="142"/>
      <c r="AC44" s="139">
        <v>12339.707866526254</v>
      </c>
      <c r="AD44" s="140">
        <f>+AE44/V44</f>
        <v>4.9999999999999975E-2</v>
      </c>
      <c r="AE44" s="141">
        <f>+AC44-V44</f>
        <v>587.60513650124994</v>
      </c>
      <c r="AF44" s="139">
        <f>+AC44*1.05</f>
        <v>12956.693259852567</v>
      </c>
      <c r="AG44" s="140">
        <f t="shared" si="31"/>
        <v>5.0000000000000024E-2</v>
      </c>
      <c r="AH44" s="141">
        <f t="shared" si="32"/>
        <v>616.98539332631299</v>
      </c>
      <c r="AI44" s="139">
        <f>+AF44*1.05</f>
        <v>13604.527922845196</v>
      </c>
      <c r="AJ44" s="140">
        <f t="shared" si="33"/>
        <v>5.0000000000000058E-2</v>
      </c>
      <c r="AK44" s="141">
        <f t="shared" si="34"/>
        <v>647.83466299262909</v>
      </c>
      <c r="AL44" s="139">
        <f>+AI44*1.05</f>
        <v>14284.754318987456</v>
      </c>
      <c r="AM44" s="140">
        <f t="shared" si="35"/>
        <v>4.9999999999999982E-2</v>
      </c>
      <c r="AN44" s="141">
        <f t="shared" si="36"/>
        <v>680.22639614225955</v>
      </c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</row>
    <row r="45" spans="1:84" s="100" customFormat="1" ht="26.45" customHeight="1" x14ac:dyDescent="0.25">
      <c r="A45" s="185" t="s">
        <v>49</v>
      </c>
      <c r="B45" s="186" t="s">
        <v>55</v>
      </c>
      <c r="C45" s="131" t="s">
        <v>55</v>
      </c>
      <c r="D45" s="132">
        <v>7842</v>
      </c>
      <c r="E45" s="132">
        <v>8352</v>
      </c>
      <c r="F45" s="133">
        <f>(E45-D45)/D45</f>
        <v>6.5034429992348888E-2</v>
      </c>
      <c r="G45" s="132">
        <f>E45-D45</f>
        <v>510</v>
      </c>
      <c r="H45" s="134">
        <f>+E45*1.055</f>
        <v>8811.3599999999988</v>
      </c>
      <c r="I45" s="135">
        <f t="shared" si="18"/>
        <v>5.4999999999999855E-2</v>
      </c>
      <c r="J45" s="136">
        <f t="shared" si="19"/>
        <v>459.35999999999876</v>
      </c>
      <c r="K45" s="137">
        <f>+E45*1.045</f>
        <v>8727.84</v>
      </c>
      <c r="L45" s="138">
        <f>+E45*1.065</f>
        <v>8894.8799999999992</v>
      </c>
      <c r="M45" s="111">
        <f t="shared" si="21"/>
        <v>6.4999999999999905E-2</v>
      </c>
      <c r="N45" s="138">
        <f t="shared" si="22"/>
        <v>542.8799999999992</v>
      </c>
      <c r="O45" s="139">
        <f>+E45*1.055</f>
        <v>8811.3599999999988</v>
      </c>
      <c r="P45" s="140">
        <f t="shared" si="24"/>
        <v>5.4999999999999855E-2</v>
      </c>
      <c r="Q45" s="141">
        <f t="shared" si="25"/>
        <v>459.35999999999876</v>
      </c>
      <c r="R45" s="138">
        <f>+E45*1.085</f>
        <v>9061.92</v>
      </c>
      <c r="S45" s="111">
        <f t="shared" si="27"/>
        <v>8.5000000000000006E-2</v>
      </c>
      <c r="T45" s="138">
        <f t="shared" si="28"/>
        <v>709.92000000000007</v>
      </c>
      <c r="U45" s="187" t="s">
        <v>56</v>
      </c>
      <c r="V45" s="139">
        <v>12149.480353789448</v>
      </c>
      <c r="W45" s="140">
        <f>+X45/O45</f>
        <v>0.37884280676189025</v>
      </c>
      <c r="X45" s="141">
        <f>+V45-O45</f>
        <v>3338.1203537894489</v>
      </c>
      <c r="Y45" s="139">
        <f>+V45*1.055</f>
        <v>12817.701773247867</v>
      </c>
      <c r="Z45" s="140">
        <f t="shared" si="6"/>
        <v>5.4999999999999979E-2</v>
      </c>
      <c r="AA45" s="141">
        <f t="shared" si="7"/>
        <v>668.2214194584194</v>
      </c>
      <c r="AB45" s="142"/>
      <c r="AC45" s="139">
        <v>12817.701773247867</v>
      </c>
      <c r="AD45" s="140">
        <f>+AE45/V45</f>
        <v>5.4999999999999979E-2</v>
      </c>
      <c r="AE45" s="141">
        <f>+AC45-V45</f>
        <v>668.2214194584194</v>
      </c>
      <c r="AF45" s="139">
        <f>+AC45*1.055</f>
        <v>13522.675370776498</v>
      </c>
      <c r="AG45" s="140">
        <f t="shared" si="31"/>
        <v>5.4999999999999882E-2</v>
      </c>
      <c r="AH45" s="141">
        <f t="shared" si="32"/>
        <v>704.97359752863122</v>
      </c>
      <c r="AI45" s="139">
        <f>+AF45*1.055</f>
        <v>14266.422516169205</v>
      </c>
      <c r="AJ45" s="140">
        <f t="shared" si="33"/>
        <v>5.4999999999999931E-2</v>
      </c>
      <c r="AK45" s="141">
        <f t="shared" si="34"/>
        <v>743.74714539270644</v>
      </c>
      <c r="AL45" s="139">
        <f>+AI45*1.055</f>
        <v>15051.075754558509</v>
      </c>
      <c r="AM45" s="140">
        <f t="shared" si="35"/>
        <v>5.4999999999999882E-2</v>
      </c>
      <c r="AN45" s="141">
        <f t="shared" si="36"/>
        <v>784.65323838930453</v>
      </c>
    </row>
    <row r="46" spans="1:84" s="100" customFormat="1" ht="26.45" customHeight="1" x14ac:dyDescent="0.25">
      <c r="A46" s="185" t="s">
        <v>49</v>
      </c>
      <c r="B46" s="186" t="s">
        <v>57</v>
      </c>
      <c r="C46" s="131" t="s">
        <v>57</v>
      </c>
      <c r="D46" s="132">
        <v>7842</v>
      </c>
      <c r="E46" s="132">
        <v>8352</v>
      </c>
      <c r="F46" s="133">
        <f>(E46-D46)/D46</f>
        <v>6.5034429992348888E-2</v>
      </c>
      <c r="G46" s="132">
        <f>E46-D46</f>
        <v>510</v>
      </c>
      <c r="H46" s="134">
        <f>+E46*1.06</f>
        <v>8853.1200000000008</v>
      </c>
      <c r="I46" s="135">
        <f t="shared" si="18"/>
        <v>6.0000000000000095E-2</v>
      </c>
      <c r="J46" s="136">
        <f t="shared" si="19"/>
        <v>501.1200000000008</v>
      </c>
      <c r="K46" s="137">
        <f>+E46*1.05</f>
        <v>8769.6</v>
      </c>
      <c r="L46" s="138">
        <f>+E46*1.07</f>
        <v>8936.6400000000012</v>
      </c>
      <c r="M46" s="111">
        <f t="shared" si="21"/>
        <v>7.0000000000000145E-2</v>
      </c>
      <c r="N46" s="138">
        <f t="shared" si="22"/>
        <v>584.64000000000124</v>
      </c>
      <c r="O46" s="139">
        <f>+E46*1.06</f>
        <v>8853.1200000000008</v>
      </c>
      <c r="P46" s="140">
        <f t="shared" si="24"/>
        <v>6.0000000000000095E-2</v>
      </c>
      <c r="Q46" s="141">
        <f t="shared" si="25"/>
        <v>501.1200000000008</v>
      </c>
      <c r="R46" s="138">
        <f>+E46*1.09</f>
        <v>9103.68</v>
      </c>
      <c r="S46" s="111">
        <f t="shared" si="27"/>
        <v>9.0000000000000038E-2</v>
      </c>
      <c r="T46" s="138">
        <f t="shared" si="28"/>
        <v>751.68000000000029</v>
      </c>
      <c r="U46" s="187" t="s">
        <v>58</v>
      </c>
      <c r="V46" s="139">
        <v>12558.319923095843</v>
      </c>
      <c r="W46" s="140">
        <f>+X46/O46</f>
        <v>0.41851911225600041</v>
      </c>
      <c r="X46" s="141">
        <f>+V46-O46</f>
        <v>3705.1999230958427</v>
      </c>
      <c r="Y46" s="139">
        <f>+V46*1.06</f>
        <v>13311.819118481595</v>
      </c>
      <c r="Z46" s="140">
        <f t="shared" si="6"/>
        <v>6.0000000000000081E-2</v>
      </c>
      <c r="AA46" s="141">
        <f t="shared" si="7"/>
        <v>753.49919538575159</v>
      </c>
      <c r="AB46" s="142"/>
      <c r="AC46" s="139">
        <v>13311.819118481595</v>
      </c>
      <c r="AD46" s="140">
        <f>+AE46/V46</f>
        <v>6.0000000000000081E-2</v>
      </c>
      <c r="AE46" s="141">
        <f>+AC46-V46</f>
        <v>753.49919538575159</v>
      </c>
      <c r="AF46" s="139">
        <f>+AC46*1.06</f>
        <v>14110.528265590492</v>
      </c>
      <c r="AG46" s="140">
        <f t="shared" si="31"/>
        <v>6.0000000000000095E-2</v>
      </c>
      <c r="AH46" s="141">
        <f t="shared" si="32"/>
        <v>798.70914710889701</v>
      </c>
      <c r="AI46" s="139">
        <f>+AF46*1.06</f>
        <v>14957.159961525922</v>
      </c>
      <c r="AJ46" s="140">
        <f t="shared" si="33"/>
        <v>6.0000000000000026E-2</v>
      </c>
      <c r="AK46" s="141">
        <f t="shared" si="34"/>
        <v>846.63169593542989</v>
      </c>
      <c r="AL46" s="139">
        <f>+AI46*1.06</f>
        <v>15854.589559217478</v>
      </c>
      <c r="AM46" s="140">
        <f t="shared" si="35"/>
        <v>6.0000000000000074E-2</v>
      </c>
      <c r="AN46" s="141">
        <f t="shared" si="36"/>
        <v>897.42959769155641</v>
      </c>
    </row>
    <row r="47" spans="1:84" s="100" customFormat="1" ht="26.45" customHeight="1" thickBot="1" x14ac:dyDescent="0.3">
      <c r="A47" s="185" t="s">
        <v>49</v>
      </c>
      <c r="B47" s="186" t="s">
        <v>59</v>
      </c>
      <c r="C47" s="131" t="s">
        <v>70</v>
      </c>
      <c r="D47" s="132">
        <v>7842</v>
      </c>
      <c r="E47" s="132">
        <v>8352</v>
      </c>
      <c r="F47" s="133">
        <f>(E47-D47)/D47</f>
        <v>6.5034429992348888E-2</v>
      </c>
      <c r="G47" s="132">
        <f>E47-D47</f>
        <v>510</v>
      </c>
      <c r="H47" s="195">
        <f>+E47*1.065</f>
        <v>8894.8799999999992</v>
      </c>
      <c r="I47" s="196">
        <f t="shared" si="18"/>
        <v>6.4999999999999905E-2</v>
      </c>
      <c r="J47" s="197">
        <f t="shared" si="19"/>
        <v>542.8799999999992</v>
      </c>
      <c r="K47" s="137">
        <f>+E47*1.055</f>
        <v>8811.3599999999988</v>
      </c>
      <c r="L47" s="138">
        <f>+E47*1.075</f>
        <v>8978.4</v>
      </c>
      <c r="M47" s="111">
        <f t="shared" si="21"/>
        <v>7.4999999999999956E-2</v>
      </c>
      <c r="N47" s="138">
        <f t="shared" si="22"/>
        <v>626.39999999999964</v>
      </c>
      <c r="O47" s="139">
        <f>+E47*1.065</f>
        <v>8894.8799999999992</v>
      </c>
      <c r="P47" s="140">
        <f t="shared" si="24"/>
        <v>6.4999999999999905E-2</v>
      </c>
      <c r="Q47" s="141">
        <f t="shared" si="25"/>
        <v>542.8799999999992</v>
      </c>
      <c r="R47" s="138">
        <f>+E47*1.095</f>
        <v>9145.44</v>
      </c>
      <c r="S47" s="111">
        <f t="shared" si="27"/>
        <v>9.5000000000000057E-2</v>
      </c>
      <c r="T47" s="138">
        <f t="shared" si="28"/>
        <v>793.44000000000051</v>
      </c>
      <c r="U47" s="187" t="s">
        <v>60</v>
      </c>
      <c r="V47" s="139">
        <v>12978.895630626723</v>
      </c>
      <c r="W47" s="140">
        <f>+X47/O47</f>
        <v>0.45914229653764005</v>
      </c>
      <c r="X47" s="141">
        <f>+V47-O47</f>
        <v>4084.0156306267236</v>
      </c>
      <c r="Y47" s="139">
        <f>+V47*1.065</f>
        <v>13822.52384661746</v>
      </c>
      <c r="Z47" s="140">
        <f t="shared" si="6"/>
        <v>6.4999999999999988E-2</v>
      </c>
      <c r="AA47" s="141">
        <f t="shared" si="7"/>
        <v>843.62821599073686</v>
      </c>
      <c r="AB47" s="142"/>
      <c r="AC47" s="139">
        <v>13822.52384661746</v>
      </c>
      <c r="AD47" s="140">
        <f>+AE47/V47</f>
        <v>6.4999999999999988E-2</v>
      </c>
      <c r="AE47" s="141">
        <f>+AC47-V47</f>
        <v>843.62821599073686</v>
      </c>
      <c r="AF47" s="139">
        <f>+AC47*1.065</f>
        <v>14720.987896647594</v>
      </c>
      <c r="AG47" s="140">
        <f t="shared" si="31"/>
        <v>6.4999999999999933E-2</v>
      </c>
      <c r="AH47" s="141">
        <f t="shared" si="32"/>
        <v>898.46405003013388</v>
      </c>
      <c r="AI47" s="139">
        <f>+AF47*1.065</f>
        <v>15677.852109929687</v>
      </c>
      <c r="AJ47" s="140">
        <f t="shared" si="33"/>
        <v>6.4999999999999974E-2</v>
      </c>
      <c r="AK47" s="141">
        <f t="shared" si="34"/>
        <v>956.86421328209326</v>
      </c>
      <c r="AL47" s="139">
        <f>+AI47*1.065</f>
        <v>16696.912497075115</v>
      </c>
      <c r="AM47" s="140">
        <f t="shared" si="35"/>
        <v>6.4999999999999877E-2</v>
      </c>
      <c r="AN47" s="141">
        <f t="shared" si="36"/>
        <v>1019.0603871454277</v>
      </c>
    </row>
    <row r="48" spans="1:84" s="100" customFormat="1" ht="26.45" customHeight="1" thickBot="1" x14ac:dyDescent="0.25">
      <c r="A48" s="198"/>
      <c r="B48" s="199"/>
      <c r="C48" s="200"/>
      <c r="D48" s="102"/>
      <c r="E48" s="102"/>
      <c r="F48" s="102"/>
      <c r="G48" s="102"/>
      <c r="H48" s="102"/>
      <c r="I48" s="111"/>
      <c r="J48" s="102"/>
      <c r="K48" s="102"/>
      <c r="L48" s="102"/>
      <c r="M48" s="111"/>
      <c r="N48" s="102"/>
      <c r="O48" s="201"/>
      <c r="P48" s="196"/>
      <c r="Q48" s="202"/>
      <c r="R48" s="102"/>
      <c r="S48" s="111"/>
      <c r="T48" s="102"/>
      <c r="U48" s="203"/>
      <c r="V48" s="201"/>
      <c r="W48" s="196"/>
      <c r="X48" s="202"/>
      <c r="Y48" s="201"/>
      <c r="Z48" s="196"/>
      <c r="AA48" s="202"/>
      <c r="AB48" s="204"/>
      <c r="AC48" s="201"/>
      <c r="AD48" s="196"/>
      <c r="AE48" s="202"/>
      <c r="AF48" s="201"/>
      <c r="AG48" s="196"/>
      <c r="AH48" s="202"/>
      <c r="AI48" s="201"/>
      <c r="AJ48" s="196"/>
      <c r="AK48" s="202"/>
      <c r="AL48" s="201"/>
      <c r="AM48" s="196"/>
      <c r="AN48" s="202"/>
    </row>
    <row r="49" spans="3:34" s="100" customFormat="1" ht="26.45" customHeight="1" x14ac:dyDescent="0.2">
      <c r="C49" s="213" t="s">
        <v>71</v>
      </c>
      <c r="D49" s="213"/>
      <c r="E49" s="213"/>
      <c r="F49" s="213"/>
      <c r="G49" s="213"/>
      <c r="H49" s="213"/>
      <c r="I49" s="213"/>
      <c r="J49" s="213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</row>
    <row r="50" spans="3:34" s="100" customFormat="1" ht="26.45" customHeight="1" x14ac:dyDescent="0.2">
      <c r="C50" s="213"/>
      <c r="D50" s="213"/>
      <c r="E50" s="213"/>
      <c r="F50" s="213"/>
      <c r="G50" s="213"/>
      <c r="H50" s="213"/>
      <c r="I50" s="213"/>
      <c r="J50" s="213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</row>
    <row r="51" spans="3:34" s="100" customFormat="1" ht="26.45" customHeight="1" x14ac:dyDescent="0.2">
      <c r="C51" s="213"/>
      <c r="D51" s="213"/>
      <c r="E51" s="213"/>
      <c r="F51" s="213"/>
      <c r="G51" s="213"/>
      <c r="H51" s="213"/>
      <c r="I51" s="213"/>
      <c r="J51" s="213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</row>
    <row r="52" spans="3:34" s="100" customFormat="1" ht="15" customHeight="1" x14ac:dyDescent="0.2">
      <c r="C52" s="213"/>
      <c r="D52" s="213"/>
      <c r="E52" s="213"/>
      <c r="F52" s="213"/>
      <c r="G52" s="213"/>
      <c r="H52" s="213"/>
      <c r="I52" s="213"/>
      <c r="J52" s="213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</row>
    <row r="53" spans="3:34" x14ac:dyDescent="0.2">
      <c r="C53" s="93"/>
      <c r="D53" s="93"/>
      <c r="E53" s="93"/>
      <c r="F53" s="93"/>
      <c r="G53" s="93"/>
      <c r="H53" s="93"/>
      <c r="I53" s="92"/>
      <c r="J53" s="93"/>
      <c r="K53" s="93"/>
      <c r="L53" s="93"/>
      <c r="M53" s="92"/>
      <c r="N53" s="93"/>
      <c r="O53" s="93"/>
      <c r="P53" s="92"/>
      <c r="Q53" s="93"/>
      <c r="R53" s="93"/>
      <c r="S53" s="92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</row>
  </sheetData>
  <mergeCells count="7">
    <mergeCell ref="AF2:AH2"/>
    <mergeCell ref="C49:AF52"/>
    <mergeCell ref="H1:T1"/>
    <mergeCell ref="K2:R2"/>
    <mergeCell ref="V2:X2"/>
    <mergeCell ref="Y2:AA2"/>
    <mergeCell ref="AC2:AE2"/>
  </mergeCells>
  <phoneticPr fontId="3" type="noConversion"/>
  <pageMargins left="0.75" right="0.75" top="1" bottom="1" header="0.5" footer="0.5"/>
  <pageSetup scale="7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B0F228BF6774DA2C821582EC8ADB5" ma:contentTypeVersion="10" ma:contentTypeDescription="Create a new document." ma:contentTypeScope="" ma:versionID="2a3af9b39571318bd1ed57649798cdac">
  <xsd:schema xmlns:xsd="http://www.w3.org/2001/XMLSchema" xmlns:xs="http://www.w3.org/2001/XMLSchema" xmlns:p="http://schemas.microsoft.com/office/2006/metadata/properties" xmlns:ns2="4a43e355-ee9b-49bf-8cba-0865de88b181" targetNamespace="http://schemas.microsoft.com/office/2006/metadata/properties" ma:root="true" ma:fieldsID="1ac844ca396cc9100c5a7ed136a40cbb" ns2:_="">
    <xsd:import namespace="4a43e355-ee9b-49bf-8cba-0865de88b1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43e355-ee9b-49bf-8cba-0865de88b1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BE5EF7-A106-441D-A618-FEC98F9AA0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43e355-ee9b-49bf-8cba-0865de88b1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7165A6-F8F5-4C1D-B062-77A6712580A9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4a43e355-ee9b-49bf-8cba-0865de88b18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E34AC08-BB8F-4438-949F-233C1BBF27BF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BECD8F42-CE97-45EE-B23A-11987B4A19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New Proposal FY 2014</vt:lpstr>
      <vt:lpstr>FY 17 18 20 21 Fees </vt:lpstr>
      <vt:lpstr>'New Proposal FY 2014'!Print_Area</vt:lpstr>
    </vt:vector>
  </TitlesOfParts>
  <Manager/>
  <Company>Arlington Public Schools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From Network (Staff)</dc:creator>
  <cp:keywords/>
  <dc:description/>
  <cp:lastModifiedBy>Pascual, Rita</cp:lastModifiedBy>
  <cp:revision/>
  <dcterms:created xsi:type="dcterms:W3CDTF">2010-08-17T17:25:08Z</dcterms:created>
  <dcterms:modified xsi:type="dcterms:W3CDTF">2021-09-02T13:24:45Z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Blorstad, David</vt:lpwstr>
  </property>
  <property fmtid="{D5CDD505-2E9C-101B-9397-08002B2CF9AE}" pid="3" name="Order">
    <vt:lpwstr>4968600.00000000</vt:lpwstr>
  </property>
  <property fmtid="{D5CDD505-2E9C-101B-9397-08002B2CF9AE}" pid="4" name="display_urn:schemas-microsoft-com:office:office#Author">
    <vt:lpwstr>Blorstad, David</vt:lpwstr>
  </property>
  <property fmtid="{D5CDD505-2E9C-101B-9397-08002B2CF9AE}" pid="5" name="ContentTypeId">
    <vt:lpwstr>0x010100562B0F228BF6774DA2C821582EC8ADB5</vt:lpwstr>
  </property>
</Properties>
</file>