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updateLinks="always" codeName="ThisWorkbook" defaultThemeVersion="124226"/>
  <mc:AlternateContent xmlns:mc="http://schemas.openxmlformats.org/markup-compatibility/2006">
    <mc:Choice Requires="x15">
      <x15ac:absPath xmlns:x15ac="http://schemas.microsoft.com/office/spreadsheetml/2010/11/ac" url="L:\Secure_DCS\1670sr-h87001\Data\Projects\herndon\Water Resources Projects\Arlington Public Schools_APS\TO7 FY23 MS4 Support\400-Technical\432-CBAP\Final\"/>
    </mc:Choice>
  </mc:AlternateContent>
  <xr:revisionPtr revIDLastSave="0" documentId="13_ncr:1_{D29F8891-F4A4-4D6C-B0F6-9874F49C2F54}" xr6:coauthVersionLast="47" xr6:coauthVersionMax="47" xr10:uidLastSave="{00000000-0000-0000-0000-000000000000}"/>
  <bookViews>
    <workbookView xWindow="-110" yWindow="-110" windowWidth="19420" windowHeight="10420" tabRatio="888" xr2:uid="{00000000-000D-0000-FFFF-FFFF00000000}"/>
  </bookViews>
  <sheets>
    <sheet name="Permit Tables 1 and 2" sheetId="63" r:id="rId1"/>
    <sheet name="Load Summary" sheetId="76" r:id="rId2"/>
    <sheet name="SWMF 06-09 (Historical)" sheetId="79" r:id="rId3"/>
    <sheet name="09-23 Development rollup" sheetId="81" r:id="rId4"/>
    <sheet name="09-23 Development" sheetId="84" r:id="rId5"/>
    <sheet name="SWMF 09-23 rollup" sheetId="77" r:id="rId6"/>
    <sheet name="School_Imp_huc6" sheetId="73" r:id="rId7"/>
  </sheets>
  <externalReferences>
    <externalReference r:id="rId8"/>
  </externalReferences>
  <definedNames>
    <definedName name="School_Imp_huc6">School_Imp_huc6!$A$1:$G$44</definedName>
    <definedName name="Schools">#REF!</definedName>
    <definedName name="Status">[1]Dropdown!$A$1:$A$3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53" i="77" l="1"/>
  <c r="X76" i="77" s="1"/>
  <c r="K7" i="81" s="1"/>
  <c r="C10" i="76" s="1"/>
  <c r="C12" i="76" s="1"/>
  <c r="D12" i="76"/>
  <c r="Z76" i="77"/>
  <c r="Y76" i="77"/>
  <c r="Z53" i="77"/>
  <c r="Y53" i="77"/>
  <c r="W49" i="77"/>
  <c r="P52" i="77"/>
  <c r="M46" i="77"/>
  <c r="I46" i="77"/>
  <c r="P46" i="77" s="1"/>
  <c r="X50" i="77" l="1"/>
  <c r="X49" i="77"/>
  <c r="P50" i="77"/>
  <c r="P49" i="77"/>
  <c r="O48" i="77"/>
  <c r="M48" i="77"/>
  <c r="K48" i="77"/>
  <c r="J48" i="77"/>
  <c r="J49" i="77"/>
  <c r="J50" i="77"/>
  <c r="J51" i="77"/>
  <c r="J52" i="77"/>
  <c r="I52" i="77"/>
  <c r="I51" i="77"/>
  <c r="I50" i="77"/>
  <c r="I49" i="77"/>
  <c r="I48" i="77"/>
  <c r="W50" i="77"/>
  <c r="W51" i="77"/>
  <c r="W52" i="77"/>
  <c r="U43" i="77"/>
  <c r="W43" i="77"/>
  <c r="X46" i="77"/>
  <c r="I47" i="77"/>
  <c r="K46" i="77"/>
  <c r="M9" i="77"/>
  <c r="O46" i="77"/>
  <c r="R46" i="77" s="1"/>
  <c r="Z46" i="77" s="1"/>
  <c r="O47" i="77"/>
  <c r="O49" i="77"/>
  <c r="O50" i="77"/>
  <c r="O51" i="77"/>
  <c r="O52" i="77"/>
  <c r="R52" i="77" s="1"/>
  <c r="Z52" i="77" s="1"/>
  <c r="N46" i="77"/>
  <c r="N47" i="77"/>
  <c r="Q47" i="77" s="1"/>
  <c r="Y47" i="77" s="1"/>
  <c r="N48" i="77"/>
  <c r="N49" i="77"/>
  <c r="N50" i="77"/>
  <c r="Q50" i="77" s="1"/>
  <c r="Y50" i="77" s="1"/>
  <c r="N51" i="77"/>
  <c r="N52" i="77"/>
  <c r="M47" i="77"/>
  <c r="P48" i="77"/>
  <c r="X48" i="77" s="1"/>
  <c r="M49" i="77"/>
  <c r="M50" i="77"/>
  <c r="M51" i="77"/>
  <c r="P51" i="77" s="1"/>
  <c r="X51" i="77" s="1"/>
  <c r="M52" i="77"/>
  <c r="X52" i="77" s="1"/>
  <c r="K47" i="77"/>
  <c r="R47" i="77" s="1"/>
  <c r="Z47" i="77" s="1"/>
  <c r="K49" i="77"/>
  <c r="K50" i="77"/>
  <c r="K51" i="77"/>
  <c r="K52" i="77"/>
  <c r="J47" i="77"/>
  <c r="Q51" i="77"/>
  <c r="Y51" i="77" s="1"/>
  <c r="I36" i="77"/>
  <c r="I45" i="77"/>
  <c r="L10" i="79"/>
  <c r="L9" i="79"/>
  <c r="H10" i="79"/>
  <c r="H9" i="79"/>
  <c r="J46" i="77"/>
  <c r="Q52" i="77" l="1"/>
  <c r="Y52" i="77" s="1"/>
  <c r="R51" i="77"/>
  <c r="Z51" i="77" s="1"/>
  <c r="R50" i="77"/>
  <c r="Z50" i="77" s="1"/>
  <c r="Q49" i="77"/>
  <c r="Y49" i="77" s="1"/>
  <c r="R49" i="77"/>
  <c r="Z49" i="77" s="1"/>
  <c r="Q48" i="77"/>
  <c r="Y48" i="77" s="1"/>
  <c r="R48" i="77"/>
  <c r="Z48" i="77" s="1"/>
  <c r="P47" i="77"/>
  <c r="X47" i="77" s="1"/>
  <c r="Q46" i="77"/>
  <c r="Y46" i="77" s="1"/>
  <c r="D8" i="76"/>
  <c r="C8" i="76"/>
  <c r="C9" i="76"/>
  <c r="W45" i="77" l="1"/>
  <c r="W44" i="77"/>
  <c r="F10" i="81" l="1"/>
  <c r="F9" i="81"/>
  <c r="F8" i="81"/>
  <c r="F7" i="81"/>
  <c r="C10" i="81"/>
  <c r="C9" i="81"/>
  <c r="C8" i="81"/>
  <c r="C7" i="81"/>
  <c r="O45" i="77"/>
  <c r="N45" i="77"/>
  <c r="M45" i="77"/>
  <c r="K45" i="77"/>
  <c r="R45" i="77" s="1"/>
  <c r="Z45" i="77" s="1"/>
  <c r="J45" i="77"/>
  <c r="Q45" i="77" s="1"/>
  <c r="Y45" i="77" s="1"/>
  <c r="P45" i="77"/>
  <c r="X45" i="77" s="1"/>
  <c r="O44" i="77"/>
  <c r="N44" i="77"/>
  <c r="M44" i="77"/>
  <c r="K44" i="77"/>
  <c r="J44" i="77"/>
  <c r="I44" i="77"/>
  <c r="P44" i="77" s="1"/>
  <c r="X44" i="77" s="1"/>
  <c r="G36" i="84"/>
  <c r="F36" i="84"/>
  <c r="G35" i="84"/>
  <c r="F35" i="84"/>
  <c r="C27" i="84"/>
  <c r="G26" i="84"/>
  <c r="F26" i="84"/>
  <c r="G25" i="84"/>
  <c r="F25" i="84"/>
  <c r="G24" i="84"/>
  <c r="F24" i="84"/>
  <c r="G23" i="84"/>
  <c r="F23" i="84"/>
  <c r="G22" i="84"/>
  <c r="F22" i="84"/>
  <c r="G21" i="84"/>
  <c r="F21" i="84"/>
  <c r="G20" i="84"/>
  <c r="F20" i="84"/>
  <c r="G19" i="84"/>
  <c r="F19" i="84"/>
  <c r="G18" i="84"/>
  <c r="F18" i="84"/>
  <c r="G17" i="84"/>
  <c r="F17" i="84"/>
  <c r="G16" i="84"/>
  <c r="F16" i="84"/>
  <c r="G15" i="84"/>
  <c r="F15" i="84"/>
  <c r="G14" i="84"/>
  <c r="F14" i="84"/>
  <c r="G13" i="84"/>
  <c r="F13" i="84"/>
  <c r="G12" i="84"/>
  <c r="F12" i="84"/>
  <c r="G11" i="84"/>
  <c r="F11" i="84"/>
  <c r="G10" i="84"/>
  <c r="F10" i="84"/>
  <c r="G9" i="84"/>
  <c r="F9" i="84"/>
  <c r="G8" i="84"/>
  <c r="F8" i="84"/>
  <c r="G7" i="84"/>
  <c r="G27" i="84" s="1"/>
  <c r="F7" i="84"/>
  <c r="F27" i="84" s="1"/>
  <c r="R44" i="77" l="1"/>
  <c r="Z44" i="77" s="1"/>
  <c r="Q44" i="77"/>
  <c r="Y44" i="77" s="1"/>
  <c r="H27" i="84"/>
  <c r="G28" i="84"/>
  <c r="F28" i="84"/>
  <c r="E7" i="81" l="1"/>
  <c r="V43" i="77" l="1"/>
  <c r="W42" i="77"/>
  <c r="V41" i="77"/>
  <c r="U41" i="77"/>
  <c r="U14" i="77"/>
  <c r="W40" i="77"/>
  <c r="W39" i="77"/>
  <c r="W38" i="77"/>
  <c r="W37" i="77"/>
  <c r="W36" i="77"/>
  <c r="W35" i="77"/>
  <c r="W34" i="77"/>
  <c r="W33" i="77"/>
  <c r="W32" i="77"/>
  <c r="W30" i="77"/>
  <c r="E9" i="81"/>
  <c r="H7" i="81"/>
  <c r="H9" i="81" l="1"/>
  <c r="I9" i="81" l="1"/>
  <c r="I7" i="81"/>
  <c r="W41" i="77" l="1"/>
  <c r="I57" i="77" l="1"/>
  <c r="J57" i="77"/>
  <c r="K57" i="77"/>
  <c r="M57" i="77"/>
  <c r="N57" i="77"/>
  <c r="O57" i="77"/>
  <c r="V57" i="77"/>
  <c r="X57" i="77" s="1"/>
  <c r="W57" i="77"/>
  <c r="Z57" i="77" s="1"/>
  <c r="Y57" i="77"/>
  <c r="I58" i="77"/>
  <c r="J58" i="77"/>
  <c r="K58" i="77"/>
  <c r="M58" i="77"/>
  <c r="N58" i="77"/>
  <c r="O58" i="77"/>
  <c r="V58" i="77"/>
  <c r="X58" i="77" s="1"/>
  <c r="W58" i="77"/>
  <c r="Z58" i="77" s="1"/>
  <c r="Y58" i="77"/>
  <c r="I59" i="77"/>
  <c r="J59" i="77"/>
  <c r="K59" i="77"/>
  <c r="M59" i="77"/>
  <c r="N59" i="77"/>
  <c r="O59" i="77"/>
  <c r="V59" i="77"/>
  <c r="X59" i="77" s="1"/>
  <c r="W59" i="77"/>
  <c r="Z59" i="77" s="1"/>
  <c r="Y59" i="77"/>
  <c r="I60" i="77"/>
  <c r="J60" i="77"/>
  <c r="K60" i="77"/>
  <c r="M60" i="77"/>
  <c r="N60" i="77"/>
  <c r="O60" i="77"/>
  <c r="V60" i="77"/>
  <c r="X60" i="77" s="1"/>
  <c r="W60" i="77"/>
  <c r="Z60" i="77" s="1"/>
  <c r="Y60" i="77"/>
  <c r="I61" i="77"/>
  <c r="J61" i="77"/>
  <c r="K61" i="77"/>
  <c r="M61" i="77"/>
  <c r="N61" i="77"/>
  <c r="O61" i="77"/>
  <c r="V61" i="77"/>
  <c r="X61" i="77" s="1"/>
  <c r="W61" i="77"/>
  <c r="Z61" i="77" s="1"/>
  <c r="Y61" i="77"/>
  <c r="I62" i="77"/>
  <c r="J62" i="77"/>
  <c r="K62" i="77"/>
  <c r="M62" i="77"/>
  <c r="N62" i="77"/>
  <c r="O62" i="77"/>
  <c r="V62" i="77"/>
  <c r="X62" i="77" s="1"/>
  <c r="W62" i="77"/>
  <c r="Z62" i="77" s="1"/>
  <c r="Y62" i="77"/>
  <c r="I63" i="77"/>
  <c r="J63" i="77"/>
  <c r="K63" i="77"/>
  <c r="M63" i="77"/>
  <c r="N63" i="77"/>
  <c r="O63" i="77"/>
  <c r="V63" i="77"/>
  <c r="X63" i="77" s="1"/>
  <c r="W63" i="77"/>
  <c r="Z63" i="77" s="1"/>
  <c r="Y63" i="77"/>
  <c r="I64" i="77"/>
  <c r="J64" i="77"/>
  <c r="K64" i="77"/>
  <c r="M64" i="77"/>
  <c r="N64" i="77"/>
  <c r="O64" i="77"/>
  <c r="Y64" i="77"/>
  <c r="V64" i="77"/>
  <c r="X64" i="77" s="1"/>
  <c r="W64" i="77"/>
  <c r="Z64" i="77" s="1"/>
  <c r="I65" i="77"/>
  <c r="J65" i="77"/>
  <c r="K65" i="77"/>
  <c r="M65" i="77"/>
  <c r="N65" i="77"/>
  <c r="O65" i="77"/>
  <c r="Y65" i="77"/>
  <c r="V65" i="77"/>
  <c r="X65" i="77" s="1"/>
  <c r="W65" i="77"/>
  <c r="Z65" i="77" s="1"/>
  <c r="I66" i="77"/>
  <c r="J66" i="77"/>
  <c r="K66" i="77"/>
  <c r="M66" i="77"/>
  <c r="N66" i="77"/>
  <c r="O66" i="77"/>
  <c r="Y66" i="77"/>
  <c r="V66" i="77"/>
  <c r="X66" i="77" s="1"/>
  <c r="W66" i="77"/>
  <c r="Z66" i="77" s="1"/>
  <c r="I67" i="77"/>
  <c r="J67" i="77"/>
  <c r="K67" i="77"/>
  <c r="M67" i="77"/>
  <c r="N67" i="77"/>
  <c r="O67" i="77"/>
  <c r="Y67" i="77"/>
  <c r="V67" i="77"/>
  <c r="X67" i="77" s="1"/>
  <c r="W67" i="77"/>
  <c r="Z67" i="77" s="1"/>
  <c r="I68" i="77"/>
  <c r="J68" i="77"/>
  <c r="K68" i="77"/>
  <c r="M68" i="77"/>
  <c r="N68" i="77"/>
  <c r="O68" i="77"/>
  <c r="Y68" i="77"/>
  <c r="V68" i="77"/>
  <c r="X68" i="77" s="1"/>
  <c r="W68" i="77"/>
  <c r="Z68" i="77" s="1"/>
  <c r="I69" i="77"/>
  <c r="J69" i="77"/>
  <c r="K69" i="77"/>
  <c r="M69" i="77"/>
  <c r="N69" i="77"/>
  <c r="O69" i="77"/>
  <c r="Y69" i="77"/>
  <c r="V69" i="77"/>
  <c r="X69" i="77" s="1"/>
  <c r="W69" i="77"/>
  <c r="Z69" i="77" s="1"/>
  <c r="I70" i="77"/>
  <c r="J70" i="77"/>
  <c r="K70" i="77"/>
  <c r="M70" i="77"/>
  <c r="N70" i="77"/>
  <c r="O70" i="77"/>
  <c r="Y70" i="77"/>
  <c r="V70" i="77"/>
  <c r="X70" i="77" s="1"/>
  <c r="W70" i="77"/>
  <c r="Z70" i="77" s="1"/>
  <c r="I71" i="77"/>
  <c r="J71" i="77"/>
  <c r="K71" i="77"/>
  <c r="M71" i="77"/>
  <c r="N71" i="77"/>
  <c r="O71" i="77"/>
  <c r="Y71" i="77"/>
  <c r="V71" i="77"/>
  <c r="X71" i="77" s="1"/>
  <c r="W71" i="77"/>
  <c r="Z71" i="77" s="1"/>
  <c r="I72" i="77"/>
  <c r="J72" i="77"/>
  <c r="K72" i="77"/>
  <c r="M72" i="77"/>
  <c r="N72" i="77"/>
  <c r="O72" i="77"/>
  <c r="Y72" i="77"/>
  <c r="V72" i="77"/>
  <c r="X72" i="77" s="1"/>
  <c r="W72" i="77"/>
  <c r="Z72" i="77" s="1"/>
  <c r="I73" i="77"/>
  <c r="J73" i="77"/>
  <c r="K73" i="77"/>
  <c r="M73" i="77"/>
  <c r="N73" i="77"/>
  <c r="O73" i="77"/>
  <c r="V73" i="77"/>
  <c r="X73" i="77" s="1"/>
  <c r="W73" i="77"/>
  <c r="Z73" i="77" s="1"/>
  <c r="Y73" i="77"/>
  <c r="X74" i="77" l="1"/>
  <c r="Z74" i="77"/>
  <c r="Y74" i="77"/>
  <c r="W14" i="77"/>
  <c r="V14" i="77"/>
  <c r="U16" i="77" l="1"/>
  <c r="V16" i="77"/>
  <c r="W16" i="77"/>
  <c r="U17" i="77"/>
  <c r="V17" i="77"/>
  <c r="W17" i="77"/>
  <c r="W15" i="77"/>
  <c r="V15" i="77"/>
  <c r="U15" i="77"/>
  <c r="I9" i="77" l="1"/>
  <c r="P9" i="77" s="1"/>
  <c r="J9" i="77"/>
  <c r="K9" i="77"/>
  <c r="N9" i="77"/>
  <c r="O9" i="77"/>
  <c r="I10" i="77"/>
  <c r="J10" i="77"/>
  <c r="K10" i="77"/>
  <c r="M10" i="77"/>
  <c r="N10" i="77"/>
  <c r="O10" i="77"/>
  <c r="I11" i="77"/>
  <c r="J11" i="77"/>
  <c r="K11" i="77"/>
  <c r="M11" i="77"/>
  <c r="N11" i="77"/>
  <c r="O11" i="77"/>
  <c r="I12" i="77"/>
  <c r="J12" i="77"/>
  <c r="K12" i="77"/>
  <c r="M12" i="77"/>
  <c r="N12" i="77"/>
  <c r="O12" i="77"/>
  <c r="I13" i="77"/>
  <c r="J13" i="77"/>
  <c r="K13" i="77"/>
  <c r="M13" i="77"/>
  <c r="N13" i="77"/>
  <c r="O13" i="77"/>
  <c r="I14" i="77"/>
  <c r="J14" i="77"/>
  <c r="K14" i="77"/>
  <c r="M14" i="77"/>
  <c r="N14" i="77"/>
  <c r="O14" i="77"/>
  <c r="I15" i="77"/>
  <c r="J15" i="77"/>
  <c r="K15" i="77"/>
  <c r="M15" i="77"/>
  <c r="N15" i="77"/>
  <c r="O15" i="77"/>
  <c r="I16" i="77"/>
  <c r="J16" i="77"/>
  <c r="K16" i="77"/>
  <c r="M16" i="77"/>
  <c r="N16" i="77"/>
  <c r="O16" i="77"/>
  <c r="I17" i="77"/>
  <c r="J17" i="77"/>
  <c r="K17" i="77"/>
  <c r="M17" i="77"/>
  <c r="N17" i="77"/>
  <c r="O17" i="77"/>
  <c r="I18" i="77"/>
  <c r="J18" i="77"/>
  <c r="K18" i="77"/>
  <c r="M18" i="77"/>
  <c r="N18" i="77"/>
  <c r="O18" i="77"/>
  <c r="I19" i="77"/>
  <c r="J19" i="77"/>
  <c r="K19" i="77"/>
  <c r="M19" i="77"/>
  <c r="N19" i="77"/>
  <c r="O19" i="77"/>
  <c r="I20" i="77"/>
  <c r="J20" i="77"/>
  <c r="K20" i="77"/>
  <c r="M20" i="77"/>
  <c r="N20" i="77"/>
  <c r="O20" i="77"/>
  <c r="I21" i="77"/>
  <c r="J21" i="77"/>
  <c r="K21" i="77"/>
  <c r="M21" i="77"/>
  <c r="N21" i="77"/>
  <c r="O21" i="77"/>
  <c r="I22" i="77"/>
  <c r="J22" i="77"/>
  <c r="K22" i="77"/>
  <c r="M22" i="77"/>
  <c r="N22" i="77"/>
  <c r="O22" i="77"/>
  <c r="I23" i="77"/>
  <c r="J23" i="77"/>
  <c r="K23" i="77"/>
  <c r="M23" i="77"/>
  <c r="N23" i="77"/>
  <c r="O23" i="77"/>
  <c r="I24" i="77"/>
  <c r="J24" i="77"/>
  <c r="K24" i="77"/>
  <c r="M24" i="77"/>
  <c r="N24" i="77"/>
  <c r="O24" i="77"/>
  <c r="I25" i="77"/>
  <c r="J25" i="77"/>
  <c r="K25" i="77"/>
  <c r="M25" i="77"/>
  <c r="N25" i="77"/>
  <c r="O25" i="77"/>
  <c r="I26" i="77"/>
  <c r="J26" i="77"/>
  <c r="K26" i="77"/>
  <c r="M26" i="77"/>
  <c r="N26" i="77"/>
  <c r="O26" i="77"/>
  <c r="I27" i="77"/>
  <c r="J27" i="77"/>
  <c r="K27" i="77"/>
  <c r="M27" i="77"/>
  <c r="N27" i="77"/>
  <c r="O27" i="77"/>
  <c r="I28" i="77"/>
  <c r="J28" i="77"/>
  <c r="K28" i="77"/>
  <c r="M28" i="77"/>
  <c r="N28" i="77"/>
  <c r="O28" i="77"/>
  <c r="I29" i="77"/>
  <c r="J29" i="77"/>
  <c r="K29" i="77"/>
  <c r="M29" i="77"/>
  <c r="N29" i="77"/>
  <c r="O29" i="77"/>
  <c r="I30" i="77"/>
  <c r="J30" i="77"/>
  <c r="K30" i="77"/>
  <c r="M30" i="77"/>
  <c r="N30" i="77"/>
  <c r="O30" i="77"/>
  <c r="I31" i="77"/>
  <c r="J31" i="77"/>
  <c r="K31" i="77"/>
  <c r="M31" i="77"/>
  <c r="N31" i="77"/>
  <c r="O31" i="77"/>
  <c r="I32" i="77"/>
  <c r="J32" i="77"/>
  <c r="K32" i="77"/>
  <c r="M32" i="77"/>
  <c r="N32" i="77"/>
  <c r="O32" i="77"/>
  <c r="I33" i="77"/>
  <c r="J33" i="77"/>
  <c r="K33" i="77"/>
  <c r="M33" i="77"/>
  <c r="N33" i="77"/>
  <c r="O33" i="77"/>
  <c r="I34" i="77"/>
  <c r="J34" i="77"/>
  <c r="K34" i="77"/>
  <c r="M34" i="77"/>
  <c r="N34" i="77"/>
  <c r="O34" i="77"/>
  <c r="I35" i="77"/>
  <c r="J35" i="77"/>
  <c r="K35" i="77"/>
  <c r="M35" i="77"/>
  <c r="N35" i="77"/>
  <c r="O35" i="77"/>
  <c r="J36" i="77"/>
  <c r="K36" i="77"/>
  <c r="M36" i="77"/>
  <c r="N36" i="77"/>
  <c r="O36" i="77"/>
  <c r="I37" i="77"/>
  <c r="J37" i="77"/>
  <c r="K37" i="77"/>
  <c r="M37" i="77"/>
  <c r="N37" i="77"/>
  <c r="O37" i="77"/>
  <c r="I38" i="77"/>
  <c r="J38" i="77"/>
  <c r="K38" i="77"/>
  <c r="M38" i="77"/>
  <c r="N38" i="77"/>
  <c r="O38" i="77"/>
  <c r="I39" i="77"/>
  <c r="J39" i="77"/>
  <c r="K39" i="77"/>
  <c r="M39" i="77"/>
  <c r="N39" i="77"/>
  <c r="O39" i="77"/>
  <c r="I40" i="77"/>
  <c r="J40" i="77"/>
  <c r="K40" i="77"/>
  <c r="M40" i="77"/>
  <c r="N40" i="77"/>
  <c r="O40" i="77"/>
  <c r="I41" i="77"/>
  <c r="J41" i="77"/>
  <c r="K41" i="77"/>
  <c r="M41" i="77"/>
  <c r="N41" i="77"/>
  <c r="O41" i="77"/>
  <c r="I42" i="77"/>
  <c r="J42" i="77"/>
  <c r="K42" i="77"/>
  <c r="M42" i="77"/>
  <c r="N42" i="77"/>
  <c r="O42" i="77"/>
  <c r="I43" i="77"/>
  <c r="J43" i="77"/>
  <c r="K43" i="77"/>
  <c r="M43" i="77"/>
  <c r="N43" i="77"/>
  <c r="O43" i="77"/>
  <c r="X9" i="77" l="1"/>
  <c r="P38" i="77"/>
  <c r="X38" i="77" s="1"/>
  <c r="P34" i="77"/>
  <c r="X34" i="77" s="1"/>
  <c r="P30" i="77"/>
  <c r="X30" i="77" s="1"/>
  <c r="P26" i="77"/>
  <c r="X26" i="77" s="1"/>
  <c r="Q10" i="77"/>
  <c r="Y10" i="77" s="1"/>
  <c r="R31" i="77"/>
  <c r="Z31" i="77" s="1"/>
  <c r="R27" i="77"/>
  <c r="Z27" i="77" s="1"/>
  <c r="Q17" i="77"/>
  <c r="Y17" i="77" s="1"/>
  <c r="Q15" i="77"/>
  <c r="Y15" i="77" s="1"/>
  <c r="Q13" i="77"/>
  <c r="Y13" i="77" s="1"/>
  <c r="Q11" i="77"/>
  <c r="Y11" i="77" s="1"/>
  <c r="Q9" i="77"/>
  <c r="Y9" i="77" s="1"/>
  <c r="P43" i="77"/>
  <c r="X43" i="77" s="1"/>
  <c r="P41" i="77"/>
  <c r="X41" i="77" s="1"/>
  <c r="P25" i="77"/>
  <c r="X25" i="77" s="1"/>
  <c r="P19" i="77"/>
  <c r="X19" i="77" s="1"/>
  <c r="P15" i="77"/>
  <c r="X15" i="77" s="1"/>
  <c r="Q24" i="77"/>
  <c r="Y24" i="77" s="1"/>
  <c r="P24" i="77"/>
  <c r="X24" i="77" s="1"/>
  <c r="R42" i="77"/>
  <c r="Z42" i="77" s="1"/>
  <c r="R40" i="77"/>
  <c r="Z40" i="77" s="1"/>
  <c r="R36" i="77"/>
  <c r="Z36" i="77" s="1"/>
  <c r="R16" i="77"/>
  <c r="Z16" i="77" s="1"/>
  <c r="R12" i="77"/>
  <c r="Z12" i="77" s="1"/>
  <c r="R10" i="77"/>
  <c r="Z10" i="77" s="1"/>
  <c r="Q30" i="77"/>
  <c r="Y30" i="77" s="1"/>
  <c r="Q26" i="77"/>
  <c r="Y26" i="77" s="1"/>
  <c r="P21" i="77"/>
  <c r="X21" i="77" s="1"/>
  <c r="P23" i="77"/>
  <c r="X23" i="77" s="1"/>
  <c r="P11" i="77"/>
  <c r="X11" i="77" s="1"/>
  <c r="Q40" i="77"/>
  <c r="Y40" i="77" s="1"/>
  <c r="R38" i="77"/>
  <c r="Z38" i="77" s="1"/>
  <c r="P40" i="77"/>
  <c r="X40" i="77" s="1"/>
  <c r="P36" i="77"/>
  <c r="X36" i="77" s="1"/>
  <c r="Q20" i="77"/>
  <c r="Y20" i="77" s="1"/>
  <c r="Q16" i="77"/>
  <c r="Y16" i="77" s="1"/>
  <c r="Q12" i="77"/>
  <c r="Y12" i="77" s="1"/>
  <c r="Q22" i="77"/>
  <c r="Y22" i="77" s="1"/>
  <c r="Q42" i="77"/>
  <c r="Y42" i="77" s="1"/>
  <c r="R32" i="77"/>
  <c r="Z32" i="77" s="1"/>
  <c r="P31" i="77"/>
  <c r="X31" i="77" s="1"/>
  <c r="P27" i="77"/>
  <c r="X27" i="77" s="1"/>
  <c r="P20" i="77"/>
  <c r="X20" i="77" s="1"/>
  <c r="P16" i="77"/>
  <c r="X16" i="77" s="1"/>
  <c r="R13" i="77"/>
  <c r="Z13" i="77" s="1"/>
  <c r="R43" i="77"/>
  <c r="Z43" i="77" s="1"/>
  <c r="P42" i="77"/>
  <c r="X42" i="77" s="1"/>
  <c r="Q28" i="77"/>
  <c r="Y28" i="77" s="1"/>
  <c r="P10" i="77"/>
  <c r="X10" i="77" s="1"/>
  <c r="Q43" i="77"/>
  <c r="Y43" i="77" s="1"/>
  <c r="R33" i="77"/>
  <c r="Z33" i="77" s="1"/>
  <c r="P32" i="77"/>
  <c r="X32" i="77" s="1"/>
  <c r="R29" i="77"/>
  <c r="Z29" i="77" s="1"/>
  <c r="P28" i="77"/>
  <c r="X28" i="77" s="1"/>
  <c r="R18" i="77"/>
  <c r="Z18" i="77" s="1"/>
  <c r="R14" i="77"/>
  <c r="Z14" i="77" s="1"/>
  <c r="P13" i="77"/>
  <c r="X13" i="77" s="1"/>
  <c r="Q29" i="77"/>
  <c r="Y29" i="77" s="1"/>
  <c r="P22" i="77"/>
  <c r="X22" i="77" s="1"/>
  <c r="Q18" i="77"/>
  <c r="Y18" i="77" s="1"/>
  <c r="Q14" i="77"/>
  <c r="Y14" i="77" s="1"/>
  <c r="R34" i="77"/>
  <c r="Z34" i="77" s="1"/>
  <c r="R30" i="77"/>
  <c r="Z30" i="77" s="1"/>
  <c r="P29" i="77"/>
  <c r="X29" i="77" s="1"/>
  <c r="P18" i="77"/>
  <c r="X18" i="77" s="1"/>
  <c r="R15" i="77"/>
  <c r="Z15" i="77" s="1"/>
  <c r="P14" i="77"/>
  <c r="X14" i="77" s="1"/>
  <c r="P17" i="77"/>
  <c r="X17" i="77" s="1"/>
  <c r="Q31" i="77"/>
  <c r="Y31" i="77" s="1"/>
  <c r="Q27" i="77"/>
  <c r="Y27" i="77" s="1"/>
  <c r="R25" i="77"/>
  <c r="Z25" i="77" s="1"/>
  <c r="Q32" i="77"/>
  <c r="Y32" i="77" s="1"/>
  <c r="Q25" i="77"/>
  <c r="Y25" i="77" s="1"/>
  <c r="R11" i="77"/>
  <c r="Z11" i="77" s="1"/>
  <c r="Q34" i="77"/>
  <c r="Y34" i="77" s="1"/>
  <c r="Q23" i="77"/>
  <c r="Y23" i="77" s="1"/>
  <c r="R21" i="77"/>
  <c r="Z21" i="77" s="1"/>
  <c r="R41" i="77"/>
  <c r="Z41" i="77" s="1"/>
  <c r="Q39" i="77"/>
  <c r="Y39" i="77" s="1"/>
  <c r="P37" i="77"/>
  <c r="X37" i="77" s="1"/>
  <c r="Q36" i="77"/>
  <c r="Y36" i="77" s="1"/>
  <c r="R22" i="77"/>
  <c r="Z22" i="77" s="1"/>
  <c r="Q21" i="77"/>
  <c r="Y21" i="77" s="1"/>
  <c r="R19" i="77"/>
  <c r="Z19" i="77" s="1"/>
  <c r="P12" i="77"/>
  <c r="X12" i="77" s="1"/>
  <c r="R9" i="77"/>
  <c r="Z9" i="77" s="1"/>
  <c r="R35" i="77"/>
  <c r="Z35" i="77" s="1"/>
  <c r="Q33" i="77"/>
  <c r="Y33" i="77" s="1"/>
  <c r="R28" i="77"/>
  <c r="Z28" i="77" s="1"/>
  <c r="R37" i="77"/>
  <c r="Z37" i="77" s="1"/>
  <c r="Q35" i="77"/>
  <c r="Y35" i="77" s="1"/>
  <c r="P33" i="77"/>
  <c r="X33" i="77" s="1"/>
  <c r="R26" i="77"/>
  <c r="Z26" i="77" s="1"/>
  <c r="R23" i="77"/>
  <c r="Z23" i="77" s="1"/>
  <c r="R39" i="77"/>
  <c r="Z39" i="77" s="1"/>
  <c r="Q37" i="77"/>
  <c r="Y37" i="77" s="1"/>
  <c r="P35" i="77"/>
  <c r="X35" i="77" s="1"/>
  <c r="R24" i="77"/>
  <c r="Z24" i="77" s="1"/>
  <c r="Q41" i="77"/>
  <c r="Y41" i="77" s="1"/>
  <c r="P39" i="77"/>
  <c r="X39" i="77" s="1"/>
  <c r="Q38" i="77"/>
  <c r="Y38" i="77" s="1"/>
  <c r="R20" i="77"/>
  <c r="Z20" i="77" s="1"/>
  <c r="Q19" i="77"/>
  <c r="Y19" i="77" s="1"/>
  <c r="R17" i="77"/>
  <c r="Z17" i="77" s="1"/>
  <c r="W10" i="79"/>
  <c r="X10" i="79"/>
  <c r="Y10" i="79"/>
  <c r="Y9" i="79"/>
  <c r="X9" i="79"/>
  <c r="W9" i="79"/>
  <c r="M10" i="79"/>
  <c r="N10" i="79"/>
  <c r="N9" i="79"/>
  <c r="M9" i="79"/>
  <c r="I10" i="79"/>
  <c r="J10" i="79"/>
  <c r="J9" i="79"/>
  <c r="I9" i="79"/>
  <c r="K9" i="81" l="1"/>
  <c r="Y11" i="79"/>
  <c r="W11" i="79"/>
  <c r="X11" i="79"/>
  <c r="X13" i="79" l="1"/>
  <c r="C11" i="76" s="1"/>
  <c r="W13" i="79"/>
  <c r="D11" i="76" s="1"/>
  <c r="Y13" i="79"/>
  <c r="I52" i="73" l="1"/>
  <c r="H49" i="73"/>
  <c r="E49" i="73"/>
  <c r="H48" i="73"/>
  <c r="E48" i="73" s="1"/>
  <c r="E47" i="73"/>
  <c r="E46" i="73"/>
  <c r="L45" i="73"/>
  <c r="H45" i="73"/>
  <c r="G45" i="73"/>
  <c r="F45" i="73"/>
  <c r="E44" i="73"/>
  <c r="E43" i="73"/>
  <c r="H42" i="73"/>
  <c r="E42" i="73" s="1"/>
  <c r="E41" i="73"/>
  <c r="E40" i="73"/>
  <c r="E39" i="73"/>
  <c r="E38" i="73"/>
  <c r="E37" i="73"/>
  <c r="H36" i="73"/>
  <c r="E36" i="73"/>
  <c r="E35" i="73"/>
  <c r="E34" i="73"/>
  <c r="E33" i="73"/>
  <c r="E32" i="73"/>
  <c r="E31" i="73"/>
  <c r="E30" i="73"/>
  <c r="E29" i="73"/>
  <c r="E28" i="73"/>
  <c r="E27" i="73"/>
  <c r="E26" i="73"/>
  <c r="H25" i="73"/>
  <c r="E25" i="73" s="1"/>
  <c r="E24" i="73"/>
  <c r="E23" i="73"/>
  <c r="E22" i="73"/>
  <c r="E21" i="73"/>
  <c r="E20" i="73"/>
  <c r="H19" i="73"/>
  <c r="G19" i="73"/>
  <c r="E19" i="73" s="1"/>
  <c r="E18" i="73"/>
  <c r="E17" i="73"/>
  <c r="E16" i="73"/>
  <c r="E15" i="73"/>
  <c r="E14" i="73"/>
  <c r="H13" i="73"/>
  <c r="E13" i="73"/>
  <c r="H12" i="73"/>
  <c r="E12" i="73" s="1"/>
  <c r="E11" i="73"/>
  <c r="E10" i="73"/>
  <c r="H9" i="73"/>
  <c r="G9" i="73"/>
  <c r="E8" i="73"/>
  <c r="E7" i="73"/>
  <c r="G52" i="73" l="1"/>
  <c r="C8" i="63" s="1"/>
  <c r="H52" i="73"/>
  <c r="C9" i="63" s="1"/>
  <c r="E45" i="73"/>
  <c r="E9" i="73"/>
  <c r="F9" i="73"/>
  <c r="F52" i="73" l="1"/>
  <c r="H10" i="81" l="1"/>
  <c r="H8" i="81"/>
  <c r="E8" i="81"/>
  <c r="E10" i="81"/>
  <c r="I10" i="81" l="1"/>
  <c r="I8" i="81"/>
  <c r="J7" i="81" l="1"/>
  <c r="J9" i="81"/>
  <c r="D9" i="76" s="1"/>
  <c r="D10" i="76"/>
  <c r="L9" i="81" l="1"/>
  <c r="D13" i="76"/>
  <c r="L7" i="81"/>
  <c r="E8" i="63"/>
  <c r="E9" i="63"/>
  <c r="C22" i="63" l="1"/>
  <c r="F22" i="63" s="1"/>
  <c r="C15" i="63"/>
  <c r="F15" i="63" s="1"/>
  <c r="C16" i="63"/>
  <c r="F16" i="63" s="1"/>
  <c r="C23" i="63"/>
  <c r="F23" i="63" s="1"/>
  <c r="C10" i="63"/>
  <c r="H22" i="63" l="1"/>
  <c r="C13" i="76" s="1"/>
  <c r="H15" i="63"/>
  <c r="G8" i="63"/>
  <c r="C11" i="63"/>
  <c r="E11" i="63" s="1"/>
  <c r="E10" i="63"/>
  <c r="C17" i="63" l="1"/>
  <c r="F17" i="63" s="1"/>
  <c r="C24" i="63"/>
  <c r="F24" i="63" s="1"/>
  <c r="C25" i="63"/>
  <c r="F25" i="63" s="1"/>
  <c r="C18" i="63"/>
  <c r="F18" i="63" s="1"/>
  <c r="G10" i="63"/>
  <c r="H24" i="63" l="1"/>
  <c r="H17" i="63"/>
  <c r="C14" i="76" l="1"/>
  <c r="C15" i="76" s="1"/>
  <c r="D14" i="76" l="1"/>
  <c r="D15" i="76" s="1"/>
</calcChain>
</file>

<file path=xl/sharedStrings.xml><?xml version="1.0" encoding="utf-8"?>
<sst xmlns="http://schemas.openxmlformats.org/spreadsheetml/2006/main" count="980" uniqueCount="480">
  <si>
    <t>TSS</t>
  </si>
  <si>
    <t>TN</t>
  </si>
  <si>
    <t>TP</t>
  </si>
  <si>
    <t>Subsource</t>
  </si>
  <si>
    <t>Pollutant</t>
  </si>
  <si>
    <t>Regulated Urban Impervious</t>
  </si>
  <si>
    <t>Nitrogen</t>
  </si>
  <si>
    <t>Regulated Urban Pervious</t>
  </si>
  <si>
    <t>Phosphorus</t>
  </si>
  <si>
    <t>Table 1: Calculation Sheet for Estimating Existing Source Loads for the Potomac River Basin</t>
  </si>
  <si>
    <t>Estimated Total POC Load Based on 2009 Progress Run</t>
  </si>
  <si>
    <t>2009 EOS Loading Rate (lbs/ac)</t>
  </si>
  <si>
    <t>LEGAL_DESC</t>
  </si>
  <si>
    <t>Total_Pervious_</t>
  </si>
  <si>
    <t>Total_IMP_AC</t>
  </si>
  <si>
    <t>Total_Area</t>
  </si>
  <si>
    <t>Acres</t>
  </si>
  <si>
    <t>PARCEL_ID</t>
  </si>
  <si>
    <t>HUC6</t>
  </si>
  <si>
    <t>Notinghan Elementary</t>
  </si>
  <si>
    <t>PL24, PL25</t>
  </si>
  <si>
    <t>Tuckahoe Elementary School</t>
  </si>
  <si>
    <t>PL25</t>
  </si>
  <si>
    <t>Williamsburge Middle School</t>
  </si>
  <si>
    <t>PL24</t>
  </si>
  <si>
    <t>Part of Williamsburge Middle School</t>
  </si>
  <si>
    <t>Yorktown High School</t>
  </si>
  <si>
    <t>JAMESTOWN SCHOOL 477853 SQ FT</t>
  </si>
  <si>
    <t>TAYLOR SCHOOL 677074 SQ FT</t>
  </si>
  <si>
    <t>STRATFORD JUNIOR HIGH SCHOOL 383328 SQ FT</t>
  </si>
  <si>
    <t>LANGSTON SCHOOL 175111 SQ FT</t>
  </si>
  <si>
    <t>Glebe School</t>
  </si>
  <si>
    <t>REED SCHOOL 473932 SQ FT</t>
  </si>
  <si>
    <t>SWANSON J H SCHOOL 291852 SQ FT</t>
  </si>
  <si>
    <t>McKenley Elementary School</t>
  </si>
  <si>
    <t>ASHLAWN SCHOOL 310582 SQ FT</t>
  </si>
  <si>
    <t>Arlington Traditional School - Nelson St and Fairfax Dr.</t>
  </si>
  <si>
    <t>BARRETT SCHOOL 310582 SQ FT</t>
  </si>
  <si>
    <t>WASHINGTON-LEE HIGH SCHOOL &amp; SCHOOL'S ADMIN CENTER 984,141 SQ FT</t>
  </si>
  <si>
    <t>Part Washinton-Lee High School</t>
  </si>
  <si>
    <t>Arlington Science Focus School</t>
  </si>
  <si>
    <t>KEY SCHOOL 189921 SQ FT</t>
  </si>
  <si>
    <t>Part of Key Elementary School</t>
  </si>
  <si>
    <t>WILSON SCHOOL 113256 SQ FT</t>
  </si>
  <si>
    <t>Part of Wilson Center</t>
  </si>
  <si>
    <t>LONG BRANCH SCHOOL 96267 SQ FT</t>
  </si>
  <si>
    <t>Part of Long Branch Elementary</t>
  </si>
  <si>
    <t>TORREYSON &amp; GLENCARLYN KENMORE JR HIGH SCHOOL 1,403,789.91 SQ FT</t>
  </si>
  <si>
    <t>Vacant Residential Lot located at 5721 4th St N</t>
  </si>
  <si>
    <t>GLENCARLYN SCHOOL 395960 SQ FT</t>
  </si>
  <si>
    <t>BARCROFT SCHOOL 226512 SQ FT</t>
  </si>
  <si>
    <t>Thomas Jefferson Middle School</t>
  </si>
  <si>
    <t>ARLINGTON CAREER CENTER AND LIBRARY 372002 SQ FT</t>
  </si>
  <si>
    <t>HENRY SCHOOL 182952 SQ FT</t>
  </si>
  <si>
    <t>RANDOLPH SCHOOL 319294 SQ FT</t>
  </si>
  <si>
    <t>CLAREMONT SCHOOL 653400 SQ FT</t>
  </si>
  <si>
    <t>WAKEFIELD HIGH SCHOOL 1633500 SQ FT</t>
  </si>
  <si>
    <t>Trades Center</t>
  </si>
  <si>
    <t>ABINGDON SCHOOL 426888 SQ FT</t>
  </si>
  <si>
    <t>DREW SCHOOL 365904 SQ FT</t>
  </si>
  <si>
    <t>HOFFMAN-BOSTON SCHOOL 381994 SQ FT</t>
  </si>
  <si>
    <t>GUNSTON J H SCHOOL 871200 SQ FT</t>
  </si>
  <si>
    <t>OAK RIDGE SCHOOL 357627 SQ FT</t>
  </si>
  <si>
    <t>Pervious</t>
  </si>
  <si>
    <t>GLEBE ELEMENTARY SCHOOL</t>
  </si>
  <si>
    <t>02-865A</t>
  </si>
  <si>
    <t>NOTTINGHAM ELEMENTARY SCHOOL</t>
  </si>
  <si>
    <t>04-918B</t>
  </si>
  <si>
    <t>05-961B</t>
  </si>
  <si>
    <t>07-1049B</t>
  </si>
  <si>
    <t>07-1049D</t>
  </si>
  <si>
    <t>07-1049C</t>
  </si>
  <si>
    <t>07-1032B</t>
  </si>
  <si>
    <t>YORKTOWN HIGH SCHOOL</t>
  </si>
  <si>
    <t>07-1032C</t>
  </si>
  <si>
    <t>07-1032D</t>
  </si>
  <si>
    <t>07-1032F</t>
  </si>
  <si>
    <t>07-1032A</t>
  </si>
  <si>
    <t>07-1032E</t>
  </si>
  <si>
    <t>10-1125C</t>
  </si>
  <si>
    <t>WAKEFIELD HIGH SCHOOL</t>
  </si>
  <si>
    <t>10-1125G</t>
  </si>
  <si>
    <t>10-1125F</t>
  </si>
  <si>
    <t>10-1125B</t>
  </si>
  <si>
    <t>10-1125D</t>
  </si>
  <si>
    <t>10-1125E</t>
  </si>
  <si>
    <t>PRE-LAND USE</t>
  </si>
  <si>
    <t>POST-LAND USE</t>
  </si>
  <si>
    <t>COMMENTS</t>
  </si>
  <si>
    <t>CAMPBELL ELEMENTARY SCHOOL WETLANDS LEARNING LAB</t>
  </si>
  <si>
    <t>SCHOOL</t>
  </si>
  <si>
    <t>ABINGDON ELEMENTARY SCHOOL TEMP CLASSROOM TRAILERS</t>
  </si>
  <si>
    <t>NOTTINGHAM ELEMENTARY SCHOOL TEMP CLASSROOM TRAILERS</t>
  </si>
  <si>
    <t>WASHINGTON LEE HIGH SCHOOL TEMP CLASSROOM TRAILERS</t>
  </si>
  <si>
    <t>PHASE III EROSION AND SEDIMENT CONTROL SHEETS 1.01.00 - 5.01.03</t>
  </si>
  <si>
    <t>THE REED SCHOOL / WESTOVER LIBRARY</t>
  </si>
  <si>
    <t>07-1049</t>
  </si>
  <si>
    <t>SCHOOL/LIBRARY</t>
  </si>
  <si>
    <t>Load Reduction Required</t>
  </si>
  <si>
    <t>Load Reduction Still Required</t>
  </si>
  <si>
    <t>SWMF Type</t>
  </si>
  <si>
    <t>Drain To MS4</t>
  </si>
  <si>
    <t>Total drainage area (ac)</t>
  </si>
  <si>
    <t>Runoff depth treated (in)</t>
  </si>
  <si>
    <t>Yes</t>
  </si>
  <si>
    <t>Grand Total</t>
  </si>
  <si>
    <t>No</t>
  </si>
  <si>
    <t>Increase</t>
  </si>
  <si>
    <t>2009 EOSLoading Rate (lbs/ac)</t>
  </si>
  <si>
    <t>Load</t>
  </si>
  <si>
    <t>Load Increase</t>
  </si>
  <si>
    <t>Total Load Increase</t>
  </si>
  <si>
    <t>Reduction from SWMF drain to MS4</t>
  </si>
  <si>
    <t>Difference</t>
  </si>
  <si>
    <t>B1001115</t>
  </si>
  <si>
    <t>LDA13037</t>
  </si>
  <si>
    <t>LDA13232</t>
  </si>
  <si>
    <t>ASHLAWN ELEM SCHOOL</t>
  </si>
  <si>
    <t>LDA14060</t>
  </si>
  <si>
    <t>B1202509</t>
  </si>
  <si>
    <t>LDA14033</t>
  </si>
  <si>
    <t>THOMAS JEFFERSON MIDDLE SCHOOL</t>
  </si>
  <si>
    <t>MCKINNLEY ELEMENTARY SCHOOL</t>
  </si>
  <si>
    <t>To date reduction</t>
  </si>
  <si>
    <t>Total credits</t>
  </si>
  <si>
    <t>PROJECT_SWM.</t>
  </si>
  <si>
    <t>PROJECT_NAME</t>
  </si>
  <si>
    <t>TOTAL_AREA_AC</t>
  </si>
  <si>
    <t>Percent_PRE_IMPERVIOUS</t>
  </si>
  <si>
    <t>Percent_POST_IMPERVIOUS</t>
  </si>
  <si>
    <t>PerCalImp</t>
  </si>
  <si>
    <t>PostCalImp</t>
  </si>
  <si>
    <t>Permit_Nbr</t>
  </si>
  <si>
    <t>DATA_STATUS</t>
  </si>
  <si>
    <t>Anticipated_Start_Date</t>
  </si>
  <si>
    <t>POST_LAND_USE</t>
  </si>
  <si>
    <t>SWM_Review_PermitNum</t>
  </si>
  <si>
    <t>TYPE</t>
  </si>
  <si>
    <t>APPROVED DATE</t>
  </si>
  <si>
    <t>07-1032</t>
  </si>
  <si>
    <t>10-1125</t>
  </si>
  <si>
    <t>LDA11129</t>
  </si>
  <si>
    <t>ACTIVE</t>
  </si>
  <si>
    <t>AS-BUILT SWMF</t>
  </si>
  <si>
    <t>12-1261</t>
  </si>
  <si>
    <t>13-1498</t>
  </si>
  <si>
    <t>FINALED</t>
  </si>
  <si>
    <t>VAR100309</t>
  </si>
  <si>
    <t>13-1523</t>
  </si>
  <si>
    <t>13-1524</t>
  </si>
  <si>
    <t>13-1525</t>
  </si>
  <si>
    <t>13-1568</t>
  </si>
  <si>
    <t>DISCOVERY ELEMENTRY SCHOOL</t>
  </si>
  <si>
    <t>VAR10D066</t>
  </si>
  <si>
    <t>14-1662</t>
  </si>
  <si>
    <t>15-1897</t>
  </si>
  <si>
    <t>LDA15210</t>
  </si>
  <si>
    <t>VAR10G946</t>
  </si>
  <si>
    <t>Impervious</t>
  </si>
  <si>
    <t>10-1125J</t>
  </si>
  <si>
    <t>Courtyard bioretention</t>
  </si>
  <si>
    <t>13-1568D</t>
  </si>
  <si>
    <t>13-1568E</t>
  </si>
  <si>
    <t>13-1568F</t>
  </si>
  <si>
    <t>15-1897A</t>
  </si>
  <si>
    <t>Bioretention (6" ponding)</t>
  </si>
  <si>
    <t>13-1498B</t>
  </si>
  <si>
    <t>14-1662A</t>
  </si>
  <si>
    <t>Bioretention #1 (6" ponding)</t>
  </si>
  <si>
    <t>14-1662B</t>
  </si>
  <si>
    <t>Bioretention #2 (6" ponding)</t>
  </si>
  <si>
    <t>13-1568C</t>
  </si>
  <si>
    <t>10-1125H</t>
  </si>
  <si>
    <t>10-1125L</t>
  </si>
  <si>
    <t>13-1568G</t>
  </si>
  <si>
    <t>15-1897B</t>
  </si>
  <si>
    <t>Jellyfish Filter</t>
  </si>
  <si>
    <t>13-1568A</t>
  </si>
  <si>
    <t>13-1568B</t>
  </si>
  <si>
    <t>13-1568J</t>
  </si>
  <si>
    <t>Synthetic Turf Fields</t>
  </si>
  <si>
    <t>01-796B</t>
  </si>
  <si>
    <t>perforated CMP for infiltration - uses GrateMasters for inlet pretreatment</t>
  </si>
  <si>
    <t>Arlington Public Schools</t>
  </si>
  <si>
    <t>Chesapeake Bay TMDL Action Plan Spreadsheet</t>
  </si>
  <si>
    <t>School Acreage and HUC Inventory</t>
  </si>
  <si>
    <t>December 2017</t>
  </si>
  <si>
    <t>Address</t>
  </si>
  <si>
    <t>Notes</t>
  </si>
  <si>
    <t>Nottingham Elementary School</t>
  </si>
  <si>
    <t>5900 North Little Falls Road Arlington, VA 22207</t>
  </si>
  <si>
    <t>6550 North 26th Street Arlington, VA 22213</t>
  </si>
  <si>
    <t>Williamsburg Middle School
(includes new Discovery Elementary School)</t>
  </si>
  <si>
    <t>3600 North Harrison Street Arlington, VA 22207
(5241 North 36th Street
Arlington, VA 22207)</t>
  </si>
  <si>
    <t>Discovery Elementary, constructed after 2009, shares acreage with old Williamsburg Middle School parcels. Deed has WMS acreage at 25.22 prior to Discovery construction. After Discovery and ROW dedication new total is 24.767 acres shared btw WMS and Discovery.
Columns E (Acres), F (Total_Area), and G (Total_IMP_AC) have been adjusted in parcel ID 2005001 to reflect a total acreage of 24.767 acres between parcel ID 2005001 and 2005034. Acreage reduction of 0.301 acres is due to adjustment from ROW, so reduction is entirely impervious.</t>
  </si>
  <si>
    <t>5200 Yorktown Boulevard   Arlington, VA 22207</t>
  </si>
  <si>
    <t>Jamestown Elementary School</t>
  </si>
  <si>
    <t>3700 North Delaware Street Arlington, VA 22207</t>
  </si>
  <si>
    <t>Taylor Elementary School</t>
  </si>
  <si>
    <t>2600 North Stuart Street Arlington, VA 22207</t>
  </si>
  <si>
    <t>Total parcel acreage is 14.47 acres, with 4.7813 wooded acres currently being dedicated back to ACG but the adjustment has not yet been executed.</t>
  </si>
  <si>
    <t>H-B Woodlawn Secondary Program</t>
  </si>
  <si>
    <t>4100  North Vacation Lane Arlington, VA 22207</t>
  </si>
  <si>
    <t>Langston High School Continuation Program</t>
  </si>
  <si>
    <t>2121 North Culpepper Street Arlington, VA 22207</t>
  </si>
  <si>
    <t>Glebe Elementary School</t>
  </si>
  <si>
    <t>1770 North Glebe Road Arlington, VA 22207</t>
  </si>
  <si>
    <t>Reed-Westover</t>
  </si>
  <si>
    <t>1644 North McKinley Road Arlington, VA 22205</t>
  </si>
  <si>
    <t>Swanson Middle School</t>
  </si>
  <si>
    <t>5800 North Washington Blvd Arlington, VA 22205</t>
  </si>
  <si>
    <t>McKinley Elementary School</t>
  </si>
  <si>
    <t>1030 North McKinley Road Arlington, VA 22205</t>
  </si>
  <si>
    <t>Original acreage was 7.52. With ROW being dedicated back to ACG, adjusted total acreage is 7.15. Reduction in acreage is entirely impervious.</t>
  </si>
  <si>
    <t>Ashlawn Elementary School</t>
  </si>
  <si>
    <t>5950 North 8th Road Arlington, VA 22205</t>
  </si>
  <si>
    <t>Arlington Traditional Elementary School</t>
  </si>
  <si>
    <t>855 North Edison Street Arlington, VA 22205</t>
  </si>
  <si>
    <t>Barrett Elementary School</t>
  </si>
  <si>
    <t>4401 North Henderson Road Arlington, VA 22203</t>
  </si>
  <si>
    <t>Washington-Lee High School</t>
  </si>
  <si>
    <t>1301 North Stafford Street Arlington, VA 22201</t>
  </si>
  <si>
    <t>Arlington Science Focus Elementary School</t>
  </si>
  <si>
    <t>1501 North Lincoln Street Arlington, VA 22201</t>
  </si>
  <si>
    <t>Key Elementary School</t>
  </si>
  <si>
    <t>2300  Key Boulevard  Arlington, VA 22201</t>
  </si>
  <si>
    <t>Wilson School</t>
  </si>
  <si>
    <t>1601  Wilson Boulevard   Arlington, VA 22201</t>
  </si>
  <si>
    <t>Long Branch Elementary School</t>
  </si>
  <si>
    <t>33 North Filmore Street Arlington, VA 22201</t>
  </si>
  <si>
    <t>Carlin Springs Elementary School
Kenmore Middle School</t>
  </si>
  <si>
    <t>5995 South 5th Road Arlington, VA 22204
200 South Carlin Springs Road Arlington, VA 22204</t>
  </si>
  <si>
    <t>Vacant Residential Lot</t>
  </si>
  <si>
    <t>5721 South 4th Street, Arlington VA 22204</t>
  </si>
  <si>
    <t>Campbell Elementary School</t>
  </si>
  <si>
    <t>737 South Carlin Springs Road Arlington, VA 22204</t>
  </si>
  <si>
    <t>Barcroft Elementary School</t>
  </si>
  <si>
    <t>625 South Wakefield Street Arlington, VA 22204</t>
  </si>
  <si>
    <t>Jefferson Middle School</t>
  </si>
  <si>
    <t>125 South Old Glebe Road Arlington, VA 22204</t>
  </si>
  <si>
    <t>Arlington Career Center</t>
  </si>
  <si>
    <t>816 South Walter Reed Drive Arlington, VA 22204</t>
  </si>
  <si>
    <t>Henry Elementary School</t>
  </si>
  <si>
    <t>701 South Highland Street Arlington, VA 22204</t>
  </si>
  <si>
    <t>Randolph Elementary School</t>
  </si>
  <si>
    <t>1306 South Quincy Street Arlington, VA 22204</t>
  </si>
  <si>
    <t>Claremont Elementary School</t>
  </si>
  <si>
    <t>4700 South Chesterfield Road Arlington, VA 22206</t>
  </si>
  <si>
    <t>Wakefield High School</t>
  </si>
  <si>
    <t>1325 South Dinwiddie Street Arlington, VA 22206</t>
  </si>
  <si>
    <t>Trades / Warehouse</t>
  </si>
  <si>
    <t>2770 South Taylor Street Arlington, VA 22206</t>
  </si>
  <si>
    <t>Abingdon Elementary School</t>
  </si>
  <si>
    <t>3035 South Abingdon Street Arlington, VA 22206</t>
  </si>
  <si>
    <t>Arlington County provided the acreage for this parcel to be 10.69 acres. The original parcel acreage included tennis courts that do not belong to APS. The acreage has been revised to 9.02 acres. Reduction is entirely impervious (1.67 acres).</t>
  </si>
  <si>
    <t>Drew Elementary School</t>
  </si>
  <si>
    <t>3500 South 23rd Street Arlington, VA 22206</t>
  </si>
  <si>
    <t>Hoffman-Boston Elementary School</t>
  </si>
  <si>
    <t>1415 South Queen Street Arlington, VA 22204</t>
  </si>
  <si>
    <t>Gunston Middle School</t>
  </si>
  <si>
    <t>2700 South Lang Street Arlington, VA 22206</t>
  </si>
  <si>
    <t>Oakridge Elementary School</t>
  </si>
  <si>
    <t>1414 South 24th Street Arlington, VA 22202</t>
  </si>
  <si>
    <t>Total Acres</t>
  </si>
  <si>
    <t>Total Forest</t>
  </si>
  <si>
    <t>Notes:</t>
  </si>
  <si>
    <t>1. APS Facility name as provided in the 2018 Registration Statement, Attachment 1. Impervious and pervious acreage data has been provided by Arlington County broken down by parcel ID. In some cases, multiple parcels comprise one APS facility.</t>
  </si>
  <si>
    <t xml:space="preserve">2. Acres of forest within APS properties has been delineated by AECOM. The data originally provided by Arlington County did not take forested acres into account, and instead estimated pervious acres (Total_Pervious_) as the total parcel acreage minus the impervious acres (Total_IMP_AC). Therefore, the acres of forest have been subtracted from the original estimated pervious acres to obtain a more accurate estiamte of pervious land use acres. </t>
  </si>
  <si>
    <t>05-961D</t>
  </si>
  <si>
    <t>Vegetated Roof (~2.5" soil media layer with drainage mats)</t>
  </si>
  <si>
    <t>Percent Reduction Still Required</t>
  </si>
  <si>
    <t>06-09 SWMF Credit</t>
  </si>
  <si>
    <t>2. All BMPs meet Virginia Stormwater BMP Clearinghouse criteria, unless otherwise specified.</t>
  </si>
  <si>
    <t>Source Load and Pollutant Reduction Tables</t>
  </si>
  <si>
    <t>Total Load Summary</t>
  </si>
  <si>
    <t>Loads for SWMFs Installed 2006 - 2009 (Historical BMP Submission)</t>
  </si>
  <si>
    <t>Runoff Reduction Practices</t>
  </si>
  <si>
    <t>Structure ID</t>
  </si>
  <si>
    <t>School</t>
  </si>
  <si>
    <t>Install. Date</t>
  </si>
  <si>
    <t>Imperv. Area (ac)</t>
  </si>
  <si>
    <t>Loads (per DCR Potomac River Basin)</t>
  </si>
  <si>
    <t>Pervious Area (ac)</t>
  </si>
  <si>
    <t>Total Loads to SWMF (lbs)</t>
  </si>
  <si>
    <t>Total Loads removed (lbs)</t>
  </si>
  <si>
    <t>Bioretention #1</t>
  </si>
  <si>
    <t xml:space="preserve"> RR Practice Total</t>
  </si>
  <si>
    <t>Stormwater Treatment Practices</t>
  </si>
  <si>
    <t>ST Practice Total</t>
  </si>
  <si>
    <t>1. APS is claiming credit for two BMPs that meet the Virginia BMP Clearinghouse criteria for Bioretention Level 1. These BMPs were submitted to DEQ with the historical BMP submission, and APS received confirmation from DEQ that these BMPs can claim full mass removal credit for TP and TN. Data for BMPs installed between 06-09 was provided to APS by ACG on October 10, 2017.</t>
  </si>
  <si>
    <t>4. TP efficiency = VA BMP Clearinghouse; TN efficiency = VA BMP Clearinghouse; TSS Efficiency = Ches Bay Efficiencies</t>
  </si>
  <si>
    <t xml:space="preserve">5. Assumed removal rates based off of manufactured BMP lowest removal. </t>
  </si>
  <si>
    <t>Removal Rates</t>
  </si>
  <si>
    <t>BMP Type</t>
  </si>
  <si>
    <t>Drains to MS4</t>
  </si>
  <si>
    <t>BMP Description</t>
  </si>
  <si>
    <t>Plan Name/School</t>
  </si>
  <si>
    <t>Treated Area
(ac)</t>
  </si>
  <si>
    <t>Imperv. Area
(ac)</t>
  </si>
  <si>
    <t>Runoff Depth Treated (in)</t>
  </si>
  <si>
    <t>Total Loads Removed (lbs)</t>
  </si>
  <si>
    <t>Discovery ES</t>
  </si>
  <si>
    <t>Ashlawn ES Addition</t>
  </si>
  <si>
    <t>Wakefield HS</t>
  </si>
  <si>
    <t>15-2160J</t>
  </si>
  <si>
    <t>Planter Box</t>
  </si>
  <si>
    <t>Abingdon ES</t>
  </si>
  <si>
    <t>15-2160K</t>
  </si>
  <si>
    <t>15-2160L</t>
  </si>
  <si>
    <t>15-2160M</t>
  </si>
  <si>
    <t>15-2160N</t>
  </si>
  <si>
    <t>McKinley</t>
  </si>
  <si>
    <t>Jefferson MS</t>
  </si>
  <si>
    <t>15-2160I</t>
  </si>
  <si>
    <t>Bioretention</t>
  </si>
  <si>
    <t>15-2160O</t>
  </si>
  <si>
    <t>15-2160P</t>
  </si>
  <si>
    <t>15-2160Q</t>
  </si>
  <si>
    <t>Claremont ES</t>
  </si>
  <si>
    <t>15-2160A</t>
  </si>
  <si>
    <t>Permeable Pavers</t>
  </si>
  <si>
    <t>15-2160B</t>
  </si>
  <si>
    <t>15-2160C</t>
  </si>
  <si>
    <t>15-2160D</t>
  </si>
  <si>
    <t>15-2160E</t>
  </si>
  <si>
    <t>15-2160F</t>
  </si>
  <si>
    <t>15-2160G</t>
  </si>
  <si>
    <t>15-2160H</t>
  </si>
  <si>
    <t>Permeable Pavement</t>
  </si>
  <si>
    <t>Washington Lee HS</t>
  </si>
  <si>
    <t>17-0058A</t>
  </si>
  <si>
    <t xml:space="preserve">Vegetated Roof </t>
  </si>
  <si>
    <t>Wilson</t>
  </si>
  <si>
    <t>RR Practice Total</t>
  </si>
  <si>
    <t>Storm Filter</t>
  </si>
  <si>
    <t>4'X6' Filterra F2 (See Plans)</t>
  </si>
  <si>
    <t>6'X10' Filterra</t>
  </si>
  <si>
    <t>8'X4' Filterra F2 (See Plans)</t>
  </si>
  <si>
    <t>Manufactured BMP</t>
  </si>
  <si>
    <t>4'X6' Filterra (F4)</t>
  </si>
  <si>
    <t>4'X6' Filterra (F6)</t>
  </si>
  <si>
    <t>12X6 Filterra</t>
  </si>
  <si>
    <t>Yorktown HS</t>
  </si>
  <si>
    <t>6X10 Filterra</t>
  </si>
  <si>
    <t>6X6 Filterra</t>
  </si>
  <si>
    <t>10X6 Filterra</t>
  </si>
  <si>
    <t>8X6 Filterra</t>
  </si>
  <si>
    <t>Catchbasin Stormfilter</t>
  </si>
  <si>
    <t>Reed/Westover</t>
  </si>
  <si>
    <t>6'X12' Filterra</t>
  </si>
  <si>
    <t>N/A</t>
  </si>
  <si>
    <t>Existing Sources as of June 30, 2009</t>
  </si>
  <si>
    <t>New Sources on or after July 1, 2009</t>
  </si>
  <si>
    <r>
      <t>Total Existing</t>
    </r>
    <r>
      <rPr>
        <b/>
        <sz val="9"/>
        <rFont val="Arial"/>
        <family val="2"/>
      </rPr>
      <t xml:space="preserve"> </t>
    </r>
    <r>
      <rPr>
        <b/>
        <u/>
        <sz val="9"/>
        <rFont val="Arial"/>
        <family val="2"/>
      </rPr>
      <t>Acres Served</t>
    </r>
    <r>
      <rPr>
        <b/>
        <sz val="9"/>
        <rFont val="Arial"/>
        <family val="2"/>
      </rPr>
      <t xml:space="preserve"> </t>
    </r>
    <r>
      <rPr>
        <b/>
        <u/>
        <sz val="9"/>
        <rFont val="Arial"/>
        <family val="2"/>
      </rPr>
      <t>by MS4</t>
    </r>
    <r>
      <rPr>
        <b/>
        <sz val="9"/>
        <rFont val="Arial"/>
        <family val="2"/>
      </rPr>
      <t xml:space="preserve"> </t>
    </r>
    <r>
      <rPr>
        <b/>
        <u/>
        <sz val="9"/>
        <rFont val="Arial"/>
        <family val="2"/>
      </rPr>
      <t>(6/30/09)</t>
    </r>
  </si>
  <si>
    <r>
      <t>APS Facility</t>
    </r>
    <r>
      <rPr>
        <b/>
        <vertAlign val="superscript"/>
        <sz val="9"/>
        <rFont val="Arial"/>
        <family val="2"/>
      </rPr>
      <t>1</t>
    </r>
  </si>
  <si>
    <r>
      <t>Forest Acres</t>
    </r>
    <r>
      <rPr>
        <b/>
        <vertAlign val="superscript"/>
        <sz val="9"/>
        <rFont val="Arial"/>
        <family val="2"/>
      </rPr>
      <t>2</t>
    </r>
  </si>
  <si>
    <t>active</t>
  </si>
  <si>
    <t>Green Roof</t>
  </si>
  <si>
    <t>Yorktown</t>
  </si>
  <si>
    <t xml:space="preserve">ABINGDON ELEMENTARY  </t>
  </si>
  <si>
    <t>15-2160</t>
  </si>
  <si>
    <t>17-0058</t>
  </si>
  <si>
    <t>VAR10J440</t>
  </si>
  <si>
    <t>LDA17312</t>
  </si>
  <si>
    <t>Active</t>
  </si>
  <si>
    <t>Finaled</t>
  </si>
  <si>
    <t xml:space="preserve">THE HEIGHTS/WILSON </t>
  </si>
  <si>
    <t>VAR10I165</t>
  </si>
  <si>
    <t>LDA16180</t>
  </si>
  <si>
    <t>13-1393</t>
  </si>
  <si>
    <t>WAKEFIELD HIGH SCHOOL BLEACHERS REPLACEMENT</t>
  </si>
  <si>
    <t>??????</t>
  </si>
  <si>
    <t>Old Tech</t>
  </si>
  <si>
    <t>LDA16225</t>
  </si>
  <si>
    <t>17-0153</t>
  </si>
  <si>
    <t>1414 24TH ST S</t>
  </si>
  <si>
    <t>17-0154</t>
  </si>
  <si>
    <t>PATRICK HENRY ELEMENTARY SCHOOL</t>
  </si>
  <si>
    <t>17-0155</t>
  </si>
  <si>
    <t>ARLINGTON TRADITIONAL ELEMENTARY SCHOOL</t>
  </si>
  <si>
    <t>17-0156</t>
  </si>
  <si>
    <t>LONGBRANCH ELEMENTARY SCHOOL</t>
  </si>
  <si>
    <t>SWMF AS-BUILT NOT SUBMITTED</t>
  </si>
  <si>
    <t>SWMF AS-BUILT RESUBMITTAL UNDER REVIEW</t>
  </si>
  <si>
    <t>1. ACG maintains the development database on behalf of APS. This data was provided to APS by ACG on August 8, 2019.</t>
  </si>
  <si>
    <t>Green was added or modified by ACG August 8, 2019</t>
  </si>
  <si>
    <t>1.These are defined as projects initiating construction between July 1, 2009 and June 30, 2019 that disturb greater than 1 acre and have a land cover condition greater than 16% impervious.  The purpose of this worksheet is to determine the load offset provided by BMPs installed along with projects that will contribute new source loads.</t>
  </si>
  <si>
    <t>Table 2: Calculation Sheet for Determining Total POC Reductions Required During Second Permit Cycle for the Potomac River Basin (40% POC reduction deadline June 30, 2023)</t>
  </si>
  <si>
    <t>Estimated Total POC Load Based on 2009 Progress Run (lbs/yr)</t>
  </si>
  <si>
    <t>Percentage of MS4 required 
Chesapeake Bay total L2 
loading reduction</t>
  </si>
  <si>
    <t>Percentage of L2 required reduction by 6/30/2023</t>
  </si>
  <si>
    <t>40% cumulative reduction required by 
6/30/2023 (lbs/yr)</t>
  </si>
  <si>
    <t>Sum of 40% cumulative reduction (lb/yr)</t>
  </si>
  <si>
    <t>Percentage of L2 required reduction by 6/30/2028</t>
  </si>
  <si>
    <t>100% cumulative reduction required by 6/30/2028 (lbs/yr)</t>
  </si>
  <si>
    <t>Sum of 100% cumulative reduction (lb/yr)</t>
  </si>
  <si>
    <t>Sum of Total POC Loads (lbs)</t>
  </si>
  <si>
    <t>TP, TN removal rates per VA BMP Clearinghouse. TSS removal rates per Chesapeake Bay Efficiencies.</t>
  </si>
  <si>
    <t>Impervious Loads (per DCR Potomac River Basin)</t>
  </si>
  <si>
    <t>Pervious Loads (per DCR Potomac River Basin)</t>
  </si>
  <si>
    <t>Soil media depth is only 18" instead of 24" as required in the Virginia Stormwater BMP Clearinghouse technical specification. 10% downward modification applied per TMDL Special Condition Guidance for every missing design criteria (Appendix V.D). TP, TN removal rates per VA BMP Clearinghouse (with 10% modification applied). TSS removal rate per Chesapeake Bay Efficiencies (with 10% modification applied).</t>
  </si>
  <si>
    <t>Does not meet BMP Specification requirements per ACG and unclear from plans; assumed 0.5 inch runoff depth treated; adjustor curves applied.</t>
  </si>
  <si>
    <t>4. The source of removal rates are identified in the Notes column. Stormwater BMPs meeting the design requirements listed in the Virginia Stormwater BMP Clearinghouse technical specifications are subject to the removal efficiencies set forth in the aforementioned DEQ Memo Table V.A.1 - Virginia Stormwater BMP Clearinghouse BMPs, Established Efficiencies. The Virgina Stormwater BMP Clearinghouse does not provide efficinecies for TSS. The aforementioned DEQ Memo specifies that permittees may use either the Retrofit Curve Equations (Appendix V.B) or the established Chesapeake Bay Efficiencies (Appendix V.C).
Preliminary draft DEQ Guidance Memo No. 20-XXXX, dated March 30, 2020, Chesapeake Bay TMDL Special Condition Guidance, Part III – Eligible BMPs and Credit Opportunities, Section 1 (Appendix V.A) specifies that stormwater BMPs meeting the design requirements listed in the Virginia Stormwater BMP Clearinghouse technical specifications are eligible to use the removal efficiencies set forth in the aforementioned DEQ Memo Table V.A.1 - Virginia Stormwater BMP Clearinghouse BMPs, Established Efficiencies.</t>
  </si>
  <si>
    <r>
      <t>BMP Type per VA SW BMP Clearinghouse</t>
    </r>
    <r>
      <rPr>
        <b/>
        <vertAlign val="superscript"/>
        <sz val="9"/>
        <color theme="1"/>
        <rFont val="Arial"/>
        <family val="2"/>
      </rPr>
      <t>2</t>
    </r>
  </si>
  <si>
    <t>Bioretention, Level 1</t>
  </si>
  <si>
    <t>Bioretention, Level 2</t>
  </si>
  <si>
    <t>Infiltration, Level 2</t>
  </si>
  <si>
    <t>TP, TN removal rates per VA BMP Clearinghouse. TSS removal rates per Retrofit Curve equations.</t>
  </si>
  <si>
    <t>Permeable Pavement, Level 1</t>
  </si>
  <si>
    <t>TP, TN removal rates per VA BMP Clearinghouse. TSS removal rate per Retrofit Curve equation.</t>
  </si>
  <si>
    <t>Soil media is 30% organic matter (per plan specs), which does not meet the VA SW BMP Clearinghouse technical specification of no more than 20% organic material for a Vegetated Roof Level 1. 10% downward modification applied per TMDL Special Condition Guidance for every missing design criteria (Appendix V.D). TP, TN removal rates per VA BMP Clearinghouse (with 10% modification applied). TSS removal rate per Retrofit Curve equation.</t>
  </si>
  <si>
    <t>Vegetated Roof, Level 1</t>
  </si>
  <si>
    <t>Vegetated Roof, Level 2</t>
  </si>
  <si>
    <t>Soil media is 30%-40% organic matter (per plan specs), which does not meet the VA SW BMP Clearinghouse technical specification of no more than 20% organic material for a Vegetated Roof Level 1. 10% downward modification applied per TMDL Special Condition Guidance for every missing design criteria (Appendix V.D). TP, TN removal rates per VA BMP Clearinghouse (with 10% modification applied). TSS removal rate per Retrofit Curve equation.</t>
  </si>
  <si>
    <t>Dry Swale, Level 1</t>
  </si>
  <si>
    <t>Bioretention/ raingardens</t>
  </si>
  <si>
    <t>Veg. Open Channel - Urban</t>
  </si>
  <si>
    <t>TP removal rate per VA BMP Clearinghouse. TN and TSS removal rates per Retrofit Curve equations.</t>
  </si>
  <si>
    <r>
      <t>Chesapeake Bay Program BMP Type</t>
    </r>
    <r>
      <rPr>
        <b/>
        <vertAlign val="superscript"/>
        <sz val="9"/>
        <color theme="1"/>
        <rFont val="Arial"/>
        <family val="2"/>
      </rPr>
      <t>3</t>
    </r>
  </si>
  <si>
    <r>
      <t>BMP Pollutant Removal Rates</t>
    </r>
    <r>
      <rPr>
        <b/>
        <vertAlign val="superscript"/>
        <sz val="9"/>
        <color theme="1"/>
        <rFont val="Arial"/>
        <family val="2"/>
      </rPr>
      <t>4</t>
    </r>
  </si>
  <si>
    <r>
      <t>Chesapeake Bay Program BMP Type</t>
    </r>
    <r>
      <rPr>
        <b/>
        <vertAlign val="superscript"/>
        <sz val="9"/>
        <rFont val="Arial"/>
        <family val="2"/>
      </rPr>
      <t>3</t>
    </r>
  </si>
  <si>
    <t>5. Source of TP effencies for MTDs are the Virginia Stormwater BMP Clearinghouse website.</t>
  </si>
  <si>
    <r>
      <t>Removal Rates Per Virginia BMP Clearinghouse</t>
    </r>
    <r>
      <rPr>
        <b/>
        <vertAlign val="superscript"/>
        <sz val="9"/>
        <rFont val="Arial"/>
        <family val="2"/>
      </rPr>
      <t>5</t>
    </r>
  </si>
  <si>
    <t>Removal Rates per Retrofit Curves</t>
  </si>
  <si>
    <t>3. For BMPs that meet the Virginia Stormwater BMP Clearinghouse criteria, BMP Clearinghouse removal rates have been used for TN and TP. For BMPs that do not meet the Virginia Stormwater BMP Clearinghouse criteria, removal rates were determined using either the Chesapeake Bay Program Retrofit Curves credit calculation method or the Chesapeake Bay Program Efficiencies, as specified in the preliminary draft DEQ Guidance Memo No. 20-2003, dated February 6, 2021, Appendix V.A, Appendix V.B, and Appendix V.C.</t>
  </si>
  <si>
    <t>Comments</t>
  </si>
  <si>
    <t>Last Revised: February 2021</t>
  </si>
  <si>
    <t>2.BMP practice types, as identified in preliminary draft DEQ Guidance Memo No. 20-2003, dated February 6, 2021, Chesapeake Bay TMDL Special Condition Guidance, Appendix V.A, Table V.A.1 - Virginia Stormwater BMP Clearinghouse BMPs, Established Efficiencies.</t>
  </si>
  <si>
    <t>3.BMP practice types, as identified in preliminary draft DEQ Guidance Memo No. 20-2003, dated February 6, 2021, Chesapeake Bay TMDL Special Condition Guidance, Appendix V.C, Table V.C.1 - Chesapeake Bay Program BMPs, Established Efficiencies. N/A indicates that retrofit curve equations were used in lieu of Chesapeake Bay Program Effeciencies.</t>
  </si>
  <si>
    <t>18-0145</t>
  </si>
  <si>
    <t>BARRETT ELEMENTRY SCHOOL SYNTHETIC TURF PLAY FIELD</t>
  </si>
  <si>
    <t>LDA18154</t>
  </si>
  <si>
    <t>18-0158</t>
  </si>
  <si>
    <t>ARLINGTON SCIENCE FOCUS SCHOOL SYNTHETIC TURF PLAY FIELD</t>
  </si>
  <si>
    <t>LDA18147</t>
  </si>
  <si>
    <t>Blue are active construction - no SWMF offset included.</t>
  </si>
  <si>
    <t>Future Development</t>
  </si>
  <si>
    <t>18-0292</t>
  </si>
  <si>
    <t>WALTER REED SCHOOL</t>
  </si>
  <si>
    <t>LDA19172</t>
  </si>
  <si>
    <t>19-0138</t>
  </si>
  <si>
    <t>Education Center Reuse (WL HS Campus) CEP</t>
  </si>
  <si>
    <t>LDA20073</t>
  </si>
  <si>
    <t>18-0158A</t>
  </si>
  <si>
    <t>Turf field</t>
  </si>
  <si>
    <t>18-0145A</t>
  </si>
  <si>
    <t>Synthetic Turf Field</t>
  </si>
  <si>
    <t>Barrett ES</t>
  </si>
  <si>
    <t>Permeable Pavement, Level 2</t>
  </si>
  <si>
    <t>Bioretention #2A (6" ponding)</t>
  </si>
  <si>
    <t>Bioretention #2B (12" ponding)</t>
  </si>
  <si>
    <t>Dry Swale</t>
  </si>
  <si>
    <t>Bioretention #1 (12" ponding)</t>
  </si>
  <si>
    <t>Bioretention #2B</t>
  </si>
  <si>
    <t>TP, TN removal rates for synthetic turf are equivalent to Permeable Pavement Level 2 per VA BMP Clearinghouse. TSS removal rates per Retrofit Curve equations.</t>
  </si>
  <si>
    <t>Last Revised: June 2023</t>
  </si>
  <si>
    <t>Inventory of Development Projects 2009 - 2023</t>
  </si>
  <si>
    <t>09-23 SWMF Credit</t>
  </si>
  <si>
    <t>Table 3: Calculation Sheet for Determining Total POC Reductions Required During Third Permit Cycle for the Potomac River Basin (100% POC reduction deadline October 31, 2028)</t>
  </si>
  <si>
    <t xml:space="preserve">Existing Development Conditions for Projects                    from 7/1/2009 to 6/30/2023 Acres </t>
  </si>
  <si>
    <t xml:space="preserve">Post Development Conditions for Projects                       from 7/1/2009 to 6/30/2023 Acres </t>
  </si>
  <si>
    <t>17-0137D</t>
  </si>
  <si>
    <t>17-0137B</t>
  </si>
  <si>
    <t>17-0137E</t>
  </si>
  <si>
    <t>17-0137M</t>
  </si>
  <si>
    <t>17-0137N</t>
  </si>
  <si>
    <t>17-0137L</t>
  </si>
  <si>
    <t>17-0137K</t>
  </si>
  <si>
    <t>Dorothy Hamm MS formerly Stratford MS</t>
  </si>
  <si>
    <t>Last Revised: August 2023</t>
  </si>
  <si>
    <r>
      <t>SWMFs Offsetting</t>
    </r>
    <r>
      <rPr>
        <b/>
        <vertAlign val="superscript"/>
        <sz val="9"/>
        <rFont val="Arial"/>
        <family val="2"/>
      </rPr>
      <t>1</t>
    </r>
    <r>
      <rPr>
        <b/>
        <sz val="9"/>
        <rFont val="Arial"/>
        <family val="2"/>
      </rPr>
      <t xml:space="preserve"> Loads from Projects Initiating Construction July 1, 2009 - August 26, 2023</t>
    </r>
  </si>
  <si>
    <t>Planter Box #4 (6 inch ponding)</t>
  </si>
  <si>
    <t>Planter Box #2 (6 inch ponding)</t>
  </si>
  <si>
    <t>Bioretention #5 (6 inch ponding)</t>
  </si>
  <si>
    <t>Extensive Green Roof #13 - 1323 sf</t>
  </si>
  <si>
    <t>Extensive Green Roof #14 - 875 sf</t>
  </si>
  <si>
    <t>Extensive Green Roof # - 2398 sf</t>
  </si>
  <si>
    <t>Extensive Green Roof 11 - 2055 sf</t>
  </si>
  <si>
    <t>Loads from Development Projects 2009 - August 2023</t>
  </si>
  <si>
    <t>Vegetated Roof, Level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</si>
</sst>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0_);\(0\)"/>
    <numFmt numFmtId="167" formatCode="\ mm\/dd\/yyyy"/>
    <numFmt numFmtId="168" formatCode="0.0_);\(0.0\)"/>
    <numFmt numFmtId="169" formatCode="0.00_);\(0.00\)"/>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color indexed="8"/>
      <name val="Arial"/>
      <family val="2"/>
    </font>
    <font>
      <sz val="10"/>
      <color indexed="8"/>
      <name val="Arial"/>
      <family val="2"/>
    </font>
    <font>
      <b/>
      <sz val="9"/>
      <name val="Arial"/>
      <family val="2"/>
    </font>
    <font>
      <sz val="9"/>
      <name val="Arial"/>
      <family val="2"/>
    </font>
    <font>
      <b/>
      <sz val="9"/>
      <color theme="1"/>
      <name val="Arial"/>
      <family val="2"/>
    </font>
    <font>
      <sz val="10"/>
      <name val="MS Sans Serif"/>
      <family val="2"/>
    </font>
    <font>
      <b/>
      <sz val="8"/>
      <name val="Tahoma"/>
      <family val="2"/>
    </font>
    <font>
      <sz val="8"/>
      <name val="Tahoma"/>
      <family val="2"/>
    </font>
    <font>
      <b/>
      <sz val="11"/>
      <color theme="1"/>
      <name val="Calibri"/>
      <family val="2"/>
      <scheme val="minor"/>
    </font>
    <font>
      <sz val="10"/>
      <color theme="1"/>
      <name val="Arial"/>
      <family val="2"/>
    </font>
    <font>
      <b/>
      <sz val="10"/>
      <color indexed="8"/>
      <name val="Arial"/>
      <family val="2"/>
    </font>
    <font>
      <sz val="10"/>
      <color rgb="FF002060"/>
      <name val="Arial"/>
      <family val="2"/>
    </font>
    <font>
      <sz val="9"/>
      <color theme="1"/>
      <name val="Arial"/>
      <family val="2"/>
    </font>
    <font>
      <b/>
      <vertAlign val="superscript"/>
      <sz val="9"/>
      <name val="Arial"/>
      <family val="2"/>
    </font>
    <font>
      <b/>
      <vertAlign val="superscript"/>
      <sz val="9"/>
      <color theme="1"/>
      <name val="Arial"/>
      <family val="2"/>
    </font>
    <font>
      <sz val="9"/>
      <color rgb="FF002060"/>
      <name val="Arial"/>
      <family val="2"/>
    </font>
    <font>
      <b/>
      <sz val="9"/>
      <color rgb="FF002060"/>
      <name val="Arial"/>
      <family val="2"/>
    </font>
    <font>
      <b/>
      <u/>
      <sz val="9"/>
      <name val="Arial"/>
      <family val="2"/>
    </font>
    <font>
      <b/>
      <sz val="9"/>
      <color rgb="FFFF0000"/>
      <name val="Arial"/>
      <family val="2"/>
    </font>
    <font>
      <sz val="9"/>
      <color rgb="FF000000"/>
      <name val="Arial"/>
      <family val="2"/>
    </font>
    <font>
      <sz val="8"/>
      <name val="Arial"/>
    </font>
  </fonts>
  <fills count="13">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rgb="FF00B0F0"/>
        <bgColor indexed="64"/>
      </patternFill>
    </fill>
  </fills>
  <borders count="38">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rgb="FF000000"/>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s>
  <cellStyleXfs count="9651">
    <xf numFmtId="0" fontId="0" fillId="0" borderId="0"/>
    <xf numFmtId="9" fontId="11" fillId="0" borderId="0" applyFont="0" applyFill="0" applyBorder="0" applyAlignment="0" applyProtection="0"/>
    <xf numFmtId="0" fontId="14" fillId="0" borderId="0">
      <alignment vertical="top"/>
    </xf>
    <xf numFmtId="9" fontId="13" fillId="0" borderId="0" applyFont="0" applyFill="0" applyBorder="0" applyAlignment="0" applyProtection="0"/>
    <xf numFmtId="0" fontId="10" fillId="0" borderId="0"/>
    <xf numFmtId="0" fontId="9" fillId="0" borderId="0"/>
    <xf numFmtId="9" fontId="9" fillId="0" borderId="0" applyFont="0" applyFill="0" applyBorder="0" applyAlignment="0" applyProtection="0"/>
    <xf numFmtId="0" fontId="11" fillId="0" borderId="0"/>
    <xf numFmtId="0" fontId="8" fillId="0" borderId="0"/>
    <xf numFmtId="0" fontId="15" fillId="0" borderId="0">
      <alignment vertical="top"/>
    </xf>
    <xf numFmtId="0" fontId="11" fillId="0" borderId="0"/>
    <xf numFmtId="9" fontId="11" fillId="0" borderId="0" applyFont="0" applyFill="0" applyBorder="0" applyAlignment="0" applyProtection="0"/>
    <xf numFmtId="0" fontId="7" fillId="0" borderId="0"/>
    <xf numFmtId="0" fontId="6" fillId="0" borderId="0"/>
    <xf numFmtId="0" fontId="14" fillId="0" borderId="0">
      <alignment vertical="top"/>
    </xf>
    <xf numFmtId="0" fontId="6" fillId="0" borderId="0"/>
    <xf numFmtId="0" fontId="11" fillId="0" borderId="0"/>
    <xf numFmtId="9" fontId="11"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409">
    <xf numFmtId="0" fontId="0" fillId="0" borderId="0" xfId="0"/>
    <xf numFmtId="0" fontId="13" fillId="0" borderId="0" xfId="0" applyFont="1"/>
    <xf numFmtId="164" fontId="0" fillId="0" borderId="0" xfId="0" applyNumberFormat="1"/>
    <xf numFmtId="9" fontId="0" fillId="0" borderId="0" xfId="0" applyNumberFormat="1"/>
    <xf numFmtId="10" fontId="0" fillId="0" borderId="0" xfId="0" applyNumberFormat="1"/>
    <xf numFmtId="0" fontId="11" fillId="0" borderId="0" xfId="10"/>
    <xf numFmtId="1" fontId="11" fillId="0" borderId="0" xfId="10" applyNumberFormat="1" applyBorder="1" applyProtection="1"/>
    <xf numFmtId="0" fontId="11" fillId="0" borderId="0" xfId="10" applyBorder="1" applyProtection="1"/>
    <xf numFmtId="0" fontId="11" fillId="0" borderId="0" xfId="10" applyFill="1" applyBorder="1" applyProtection="1"/>
    <xf numFmtId="9" fontId="16" fillId="0" borderId="0" xfId="11" applyFont="1" applyFill="1" applyBorder="1" applyProtection="1"/>
    <xf numFmtId="0" fontId="11" fillId="0" borderId="0" xfId="10" applyAlignment="1">
      <alignment vertical="top"/>
    </xf>
    <xf numFmtId="2" fontId="11" fillId="0" borderId="0" xfId="10" applyNumberFormat="1"/>
    <xf numFmtId="0" fontId="19" fillId="0" borderId="0" xfId="12" applyFont="1"/>
    <xf numFmtId="0" fontId="7" fillId="0" borderId="0" xfId="12"/>
    <xf numFmtId="2" fontId="21" fillId="0" borderId="14" xfId="12" applyNumberFormat="1" applyFont="1" applyBorder="1" applyAlignment="1">
      <alignment horizontal="right"/>
    </xf>
    <xf numFmtId="0" fontId="21" fillId="0" borderId="9" xfId="12" applyFont="1" applyBorder="1" applyAlignment="1">
      <alignment wrapText="1"/>
    </xf>
    <xf numFmtId="2" fontId="21" fillId="0" borderId="10" xfId="12" applyNumberFormat="1" applyFont="1" applyBorder="1" applyAlignment="1">
      <alignment horizontal="right" wrapText="1"/>
    </xf>
    <xf numFmtId="2" fontId="21" fillId="0" borderId="10" xfId="12" applyNumberFormat="1" applyFont="1" applyBorder="1" applyAlignment="1">
      <alignment horizontal="right"/>
    </xf>
    <xf numFmtId="2" fontId="21" fillId="0" borderId="11" xfId="12" applyNumberFormat="1" applyFont="1" applyBorder="1" applyAlignment="1">
      <alignment horizontal="right"/>
    </xf>
    <xf numFmtId="2" fontId="0" fillId="0" borderId="0" xfId="0" applyNumberFormat="1"/>
    <xf numFmtId="0" fontId="11" fillId="0" borderId="0" xfId="10" applyAlignment="1">
      <alignment horizontal="right"/>
    </xf>
    <xf numFmtId="0" fontId="0" fillId="2" borderId="0" xfId="0" applyFill="1"/>
    <xf numFmtId="0" fontId="0" fillId="0" borderId="0" xfId="0" applyFill="1"/>
    <xf numFmtId="0" fontId="22" fillId="0" borderId="0" xfId="0" applyFont="1"/>
    <xf numFmtId="0" fontId="21" fillId="0" borderId="16" xfId="12" applyFont="1" applyBorder="1" applyAlignment="1">
      <alignment wrapText="1"/>
    </xf>
    <xf numFmtId="2" fontId="21" fillId="0" borderId="17" xfId="12" applyNumberFormat="1" applyFont="1" applyBorder="1" applyAlignment="1">
      <alignment horizontal="right" wrapText="1"/>
    </xf>
    <xf numFmtId="2" fontId="21" fillId="0" borderId="17" xfId="12" applyNumberFormat="1" applyFont="1" applyBorder="1" applyAlignment="1">
      <alignment horizontal="right"/>
    </xf>
    <xf numFmtId="2" fontId="21" fillId="0" borderId="18" xfId="12" applyNumberFormat="1" applyFont="1" applyBorder="1" applyAlignment="1">
      <alignment horizontal="right"/>
    </xf>
    <xf numFmtId="0" fontId="23" fillId="0" borderId="0" xfId="8" applyFont="1" applyAlignment="1">
      <alignment wrapText="1"/>
    </xf>
    <xf numFmtId="0" fontId="23" fillId="0" borderId="0" xfId="8" applyFont="1"/>
    <xf numFmtId="0" fontId="23" fillId="0" borderId="0" xfId="8" applyFont="1" applyFill="1"/>
    <xf numFmtId="0" fontId="11" fillId="0" borderId="0" xfId="10" applyFill="1"/>
    <xf numFmtId="0" fontId="11" fillId="0" borderId="0" xfId="0" applyFont="1" applyAlignment="1">
      <alignment horizontal="right"/>
    </xf>
    <xf numFmtId="0" fontId="11" fillId="0" borderId="0" xfId="0" applyFont="1" applyAlignment="1">
      <alignment horizontal="right" wrapText="1"/>
    </xf>
    <xf numFmtId="0" fontId="25" fillId="0" borderId="0" xfId="0" applyFont="1" applyAlignment="1">
      <alignment wrapText="1"/>
    </xf>
    <xf numFmtId="0" fontId="12" fillId="0" borderId="0" xfId="0" applyFont="1" applyAlignment="1">
      <alignment vertical="center"/>
    </xf>
    <xf numFmtId="0" fontId="0" fillId="0" borderId="0" xfId="0"/>
    <xf numFmtId="0" fontId="12" fillId="0" borderId="0" xfId="0" applyFont="1"/>
    <xf numFmtId="0" fontId="11" fillId="0" borderId="0" xfId="10"/>
    <xf numFmtId="0" fontId="17" fillId="0" borderId="10" xfId="10" applyFont="1" applyBorder="1"/>
    <xf numFmtId="164" fontId="17" fillId="0" borderId="10" xfId="10" applyNumberFormat="1" applyFont="1" applyBorder="1" applyProtection="1"/>
    <xf numFmtId="0" fontId="17" fillId="0" borderId="0" xfId="10" applyFont="1" applyBorder="1"/>
    <xf numFmtId="1" fontId="16" fillId="0" borderId="0" xfId="10" applyNumberFormat="1" applyFont="1" applyBorder="1" applyProtection="1"/>
    <xf numFmtId="0" fontId="11" fillId="0" borderId="0" xfId="10" applyFill="1" applyBorder="1" applyProtection="1"/>
    <xf numFmtId="0" fontId="11" fillId="0" borderId="0" xfId="10" applyBorder="1"/>
    <xf numFmtId="0" fontId="17" fillId="0" borderId="0" xfId="10" applyFont="1" applyFill="1" applyBorder="1" applyProtection="1"/>
    <xf numFmtId="9" fontId="17" fillId="0" borderId="0" xfId="11" applyFont="1" applyBorder="1" applyProtection="1"/>
    <xf numFmtId="0" fontId="17" fillId="0" borderId="0" xfId="10" applyFont="1" applyBorder="1" applyProtection="1"/>
    <xf numFmtId="9" fontId="16" fillId="0" borderId="0" xfId="11" applyFont="1" applyFill="1" applyBorder="1" applyProtection="1"/>
    <xf numFmtId="17" fontId="12" fillId="0" borderId="0" xfId="0" quotePrefix="1" applyNumberFormat="1" applyFont="1"/>
    <xf numFmtId="1" fontId="17" fillId="0" borderId="0" xfId="10" applyNumberFormat="1" applyFont="1" applyBorder="1" applyProtection="1"/>
    <xf numFmtId="2" fontId="17" fillId="0" borderId="10" xfId="10" applyNumberFormat="1" applyFont="1" applyBorder="1"/>
    <xf numFmtId="2" fontId="17" fillId="0" borderId="10" xfId="10" applyNumberFormat="1" applyFont="1" applyFill="1" applyBorder="1" applyProtection="1"/>
    <xf numFmtId="0" fontId="17" fillId="0" borderId="10" xfId="10" applyFont="1" applyBorder="1" applyAlignment="1">
      <alignment horizontal="center" vertical="center"/>
    </xf>
    <xf numFmtId="0" fontId="17" fillId="0" borderId="10" xfId="0" applyFont="1" applyBorder="1"/>
    <xf numFmtId="2" fontId="17" fillId="0" borderId="10" xfId="0" applyNumberFormat="1" applyFont="1" applyBorder="1"/>
    <xf numFmtId="0" fontId="16" fillId="0" borderId="0" xfId="0" applyFont="1"/>
    <xf numFmtId="14" fontId="17" fillId="0" borderId="10" xfId="0" applyNumberFormat="1" applyFont="1" applyBorder="1"/>
    <xf numFmtId="14" fontId="17" fillId="0" borderId="10" xfId="10" applyNumberFormat="1" applyFont="1" applyBorder="1"/>
    <xf numFmtId="0" fontId="16" fillId="3" borderId="10" xfId="10" applyFont="1" applyFill="1" applyBorder="1" applyAlignment="1" applyProtection="1">
      <alignment horizontal="center" vertical="center"/>
    </xf>
    <xf numFmtId="9" fontId="18" fillId="9" borderId="10" xfId="11" applyFont="1" applyFill="1" applyBorder="1" applyProtection="1"/>
    <xf numFmtId="9" fontId="18" fillId="9" borderId="10" xfId="11" applyFont="1" applyFill="1" applyBorder="1"/>
    <xf numFmtId="164" fontId="26" fillId="9" borderId="10" xfId="10" applyNumberFormat="1" applyFont="1" applyFill="1" applyBorder="1" applyProtection="1"/>
    <xf numFmtId="164" fontId="17" fillId="9" borderId="10" xfId="10" applyNumberFormat="1" applyFont="1" applyFill="1" applyBorder="1" applyProtection="1"/>
    <xf numFmtId="9" fontId="17" fillId="0" borderId="0" xfId="11" applyFont="1" applyFill="1" applyBorder="1" applyProtection="1"/>
    <xf numFmtId="0" fontId="11" fillId="0" borderId="0" xfId="10" applyFont="1"/>
    <xf numFmtId="9" fontId="0" fillId="0" borderId="0" xfId="11" applyFont="1" applyBorder="1" applyProtection="1"/>
    <xf numFmtId="0" fontId="11" fillId="0" borderId="0" xfId="10"/>
    <xf numFmtId="0" fontId="11" fillId="0" borderId="0" xfId="10" applyFont="1" applyBorder="1" applyAlignment="1">
      <alignment vertical="top"/>
    </xf>
    <xf numFmtId="0" fontId="11" fillId="0" borderId="0" xfId="10"/>
    <xf numFmtId="0" fontId="11" fillId="0" borderId="0" xfId="10"/>
    <xf numFmtId="0" fontId="11" fillId="0" borderId="0" xfId="10"/>
    <xf numFmtId="0" fontId="11" fillId="0" borderId="0" xfId="10"/>
    <xf numFmtId="0" fontId="11" fillId="0" borderId="0" xfId="10"/>
    <xf numFmtId="14" fontId="26" fillId="0" borderId="10" xfId="0" applyNumberFormat="1" applyFont="1" applyFill="1" applyBorder="1" applyAlignment="1" applyProtection="1">
      <alignment horizontal="center" vertical="center"/>
    </xf>
    <xf numFmtId="2" fontId="26" fillId="0" borderId="10" xfId="0" applyNumberFormat="1" applyFont="1" applyFill="1" applyBorder="1" applyAlignment="1">
      <alignment horizontal="center" vertical="center"/>
    </xf>
    <xf numFmtId="0" fontId="16" fillId="0" borderId="0" xfId="0" applyFont="1" applyAlignment="1">
      <alignment vertical="center"/>
    </xf>
    <xf numFmtId="0" fontId="17" fillId="0" borderId="10" xfId="0" applyFont="1" applyBorder="1" applyAlignment="1">
      <alignment vertical="center"/>
    </xf>
    <xf numFmtId="0" fontId="26" fillId="0" borderId="10" xfId="0" applyFont="1" applyFill="1" applyBorder="1" applyAlignment="1">
      <alignment horizontal="center" vertical="center"/>
    </xf>
    <xf numFmtId="0" fontId="26" fillId="0" borderId="10" xfId="0" applyFont="1" applyBorder="1" applyAlignment="1">
      <alignment horizontal="center" vertical="center"/>
    </xf>
    <xf numFmtId="165" fontId="26" fillId="0" borderId="10" xfId="10" applyNumberFormat="1" applyFont="1" applyFill="1" applyBorder="1" applyAlignment="1" applyProtection="1">
      <alignment horizontal="center" vertical="center" wrapText="1"/>
    </xf>
    <xf numFmtId="0" fontId="26" fillId="0" borderId="10" xfId="1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0" xfId="10" applyFont="1" applyAlignment="1">
      <alignment horizontal="center" vertical="center"/>
    </xf>
    <xf numFmtId="0" fontId="26" fillId="0" borderId="0" xfId="10" applyFont="1" applyBorder="1" applyAlignment="1">
      <alignment horizontal="center" vertical="center"/>
    </xf>
    <xf numFmtId="2" fontId="26" fillId="0" borderId="0" xfId="10" applyNumberFormat="1" applyFont="1" applyBorder="1" applyAlignment="1">
      <alignment horizontal="center" vertical="center"/>
    </xf>
    <xf numFmtId="0" fontId="18" fillId="4" borderId="10" xfId="10" applyFont="1" applyFill="1" applyBorder="1" applyAlignment="1" applyProtection="1">
      <alignment horizontal="center" vertical="center"/>
    </xf>
    <xf numFmtId="0" fontId="26" fillId="0" borderId="10" xfId="10" applyFont="1" applyFill="1" applyBorder="1" applyAlignment="1">
      <alignment horizontal="center" vertical="center"/>
    </xf>
    <xf numFmtId="167" fontId="26" fillId="0" borderId="10" xfId="10" applyNumberFormat="1" applyFont="1" applyFill="1" applyBorder="1" applyAlignment="1">
      <alignment horizontal="center" vertical="center"/>
    </xf>
    <xf numFmtId="164" fontId="26" fillId="0" borderId="10" xfId="10" applyNumberFormat="1" applyFont="1" applyBorder="1" applyAlignment="1" applyProtection="1">
      <alignment horizontal="center" vertical="center"/>
    </xf>
    <xf numFmtId="2" fontId="21" fillId="10" borderId="10" xfId="12" applyNumberFormat="1" applyFont="1" applyFill="1" applyBorder="1" applyAlignment="1">
      <alignment horizontal="right"/>
    </xf>
    <xf numFmtId="2" fontId="26" fillId="0" borderId="10" xfId="11" applyNumberFormat="1" applyFont="1" applyBorder="1" applyAlignment="1" applyProtection="1">
      <alignment horizontal="center" vertical="center"/>
    </xf>
    <xf numFmtId="2" fontId="17" fillId="0" borderId="10" xfId="0" applyNumberFormat="1" applyFont="1" applyBorder="1" applyAlignment="1">
      <alignment vertical="center"/>
    </xf>
    <xf numFmtId="0" fontId="26" fillId="0" borderId="10" xfId="10" applyFont="1" applyBorder="1" applyAlignment="1">
      <alignment horizontal="center" vertical="center"/>
    </xf>
    <xf numFmtId="9" fontId="18" fillId="9" borderId="10" xfId="11" applyFont="1" applyFill="1" applyBorder="1" applyAlignment="1">
      <alignment horizontal="center" vertical="center"/>
    </xf>
    <xf numFmtId="14" fontId="26" fillId="0" borderId="10" xfId="10" applyNumberFormat="1" applyFont="1" applyFill="1" applyBorder="1" applyAlignment="1">
      <alignment horizontal="center" vertical="center"/>
    </xf>
    <xf numFmtId="14" fontId="26" fillId="0" borderId="10" xfId="28" applyNumberFormat="1" applyFont="1" applyFill="1" applyBorder="1" applyAlignment="1">
      <alignment horizontal="center" vertical="center" wrapText="1"/>
    </xf>
    <xf numFmtId="0" fontId="26" fillId="0" borderId="10" xfId="28" applyFont="1" applyFill="1" applyBorder="1" applyAlignment="1">
      <alignment horizontal="center" vertical="center" wrapText="1"/>
    </xf>
    <xf numFmtId="9" fontId="18" fillId="0" borderId="0" xfId="11" applyFont="1" applyFill="1" applyBorder="1" applyAlignment="1" applyProtection="1">
      <alignment vertical="center"/>
    </xf>
    <xf numFmtId="0" fontId="11" fillId="0" borderId="0" xfId="10"/>
    <xf numFmtId="0" fontId="30" fillId="0" borderId="0" xfId="0" applyFont="1" applyAlignment="1">
      <alignment vertical="center" wrapText="1"/>
    </xf>
    <xf numFmtId="0" fontId="11" fillId="0" borderId="0" xfId="10"/>
    <xf numFmtId="0" fontId="17" fillId="0" borderId="0" xfId="10" applyFont="1" applyFill="1" applyBorder="1" applyProtection="1"/>
    <xf numFmtId="0" fontId="17" fillId="0" borderId="0" xfId="10" applyFont="1" applyFill="1" applyBorder="1"/>
    <xf numFmtId="0" fontId="17" fillId="0" borderId="0" xfId="10" applyFont="1" applyFill="1" applyBorder="1" applyAlignment="1">
      <alignment horizontal="left"/>
    </xf>
    <xf numFmtId="14" fontId="17" fillId="0" borderId="0" xfId="10" applyNumberFormat="1" applyFont="1" applyFill="1" applyBorder="1" applyAlignment="1" applyProtection="1">
      <alignment horizontal="left" vertical="center"/>
    </xf>
    <xf numFmtId="0" fontId="16" fillId="4" borderId="10" xfId="10" applyFont="1" applyFill="1" applyBorder="1" applyAlignment="1" applyProtection="1">
      <alignment horizontal="center" vertical="center"/>
    </xf>
    <xf numFmtId="167" fontId="17" fillId="0" borderId="10" xfId="10" applyNumberFormat="1" applyFont="1" applyFill="1" applyBorder="1" applyAlignment="1">
      <alignment horizontal="center" vertical="center"/>
    </xf>
    <xf numFmtId="2" fontId="17" fillId="0" borderId="10" xfId="10" applyNumberFormat="1" applyFont="1" applyFill="1" applyBorder="1" applyAlignment="1">
      <alignment horizontal="center" vertical="center"/>
    </xf>
    <xf numFmtId="164" fontId="17" fillId="0" borderId="10" xfId="10" applyNumberFormat="1" applyFont="1" applyFill="1" applyBorder="1" applyAlignment="1">
      <alignment horizontal="center" vertical="center"/>
    </xf>
    <xf numFmtId="14" fontId="17" fillId="0" borderId="10" xfId="10" applyNumberFormat="1" applyFont="1" applyFill="1" applyBorder="1" applyAlignment="1">
      <alignment horizontal="center" vertical="center"/>
    </xf>
    <xf numFmtId="0" fontId="16" fillId="0" borderId="0" xfId="10" applyFont="1" applyFill="1" applyBorder="1" applyAlignment="1">
      <alignment horizontal="center" vertical="center"/>
    </xf>
    <xf numFmtId="0" fontId="16" fillId="0" borderId="0" xfId="10" applyFont="1" applyFill="1" applyBorder="1" applyAlignment="1">
      <alignment horizontal="center" vertical="center" wrapText="1"/>
    </xf>
    <xf numFmtId="0" fontId="16" fillId="4" borderId="10" xfId="10" applyFont="1" applyFill="1" applyBorder="1" applyAlignment="1" applyProtection="1">
      <alignment horizontal="center"/>
    </xf>
    <xf numFmtId="0" fontId="17" fillId="0" borderId="0" xfId="10" applyFont="1" applyBorder="1" applyAlignment="1">
      <alignment vertical="top"/>
    </xf>
    <xf numFmtId="0" fontId="17" fillId="0" borderId="0" xfId="10" applyFont="1" applyBorder="1" applyAlignment="1">
      <alignment vertical="top" wrapText="1"/>
    </xf>
    <xf numFmtId="169" fontId="17" fillId="0" borderId="10" xfId="10" applyNumberFormat="1" applyFont="1" applyFill="1" applyBorder="1" applyAlignment="1">
      <alignment horizontal="center" vertical="center" wrapText="1"/>
    </xf>
    <xf numFmtId="164" fontId="26" fillId="9" borderId="10" xfId="10" applyNumberFormat="1" applyFont="1" applyFill="1" applyBorder="1" applyAlignment="1" applyProtection="1">
      <alignment horizontal="center" vertical="center"/>
    </xf>
    <xf numFmtId="0" fontId="26" fillId="0" borderId="0" xfId="10" applyFont="1" applyFill="1" applyBorder="1" applyProtection="1"/>
    <xf numFmtId="0" fontId="18" fillId="4" borderId="10" xfId="10" applyFont="1" applyFill="1" applyBorder="1" applyAlignment="1" applyProtection="1">
      <alignment horizontal="center"/>
    </xf>
    <xf numFmtId="9" fontId="18" fillId="9" borderId="10" xfId="11" applyFont="1" applyFill="1" applyBorder="1" applyAlignment="1" applyProtection="1">
      <alignment horizontal="center" vertical="center"/>
    </xf>
    <xf numFmtId="0" fontId="16" fillId="0" borderId="19" xfId="10" applyFont="1" applyBorder="1" applyAlignment="1">
      <alignment horizontal="right"/>
    </xf>
    <xf numFmtId="164" fontId="17" fillId="0" borderId="0" xfId="10" applyNumberFormat="1" applyFont="1" applyFill="1" applyBorder="1" applyAlignment="1">
      <alignment horizontal="center" vertical="center"/>
    </xf>
    <xf numFmtId="2" fontId="17" fillId="0" borderId="0" xfId="10" applyNumberFormat="1" applyFont="1" applyFill="1" applyBorder="1" applyProtection="1"/>
    <xf numFmtId="0" fontId="11" fillId="0" borderId="10" xfId="10" applyBorder="1"/>
    <xf numFmtId="164" fontId="26" fillId="0" borderId="0" xfId="10" applyNumberFormat="1" applyFont="1" applyFill="1" applyBorder="1" applyAlignment="1" applyProtection="1">
      <alignment horizontal="center" vertical="center"/>
    </xf>
    <xf numFmtId="164" fontId="17" fillId="0" borderId="0" xfId="10" applyNumberFormat="1" applyFont="1" applyFill="1" applyBorder="1" applyAlignment="1" applyProtection="1">
      <alignment horizontal="center" vertical="center"/>
    </xf>
    <xf numFmtId="0" fontId="11" fillId="0" borderId="0" xfId="10" applyFont="1" applyAlignment="1">
      <alignment horizontal="center" vertical="center"/>
    </xf>
    <xf numFmtId="14" fontId="17" fillId="0" borderId="23" xfId="10" applyNumberFormat="1" applyFont="1" applyFill="1" applyBorder="1" applyAlignment="1">
      <alignment horizontal="center" vertical="center"/>
    </xf>
    <xf numFmtId="2" fontId="17" fillId="0" borderId="23" xfId="10" applyNumberFormat="1" applyFont="1" applyFill="1" applyBorder="1" applyAlignment="1">
      <alignment horizontal="center" vertical="center"/>
    </xf>
    <xf numFmtId="164" fontId="17" fillId="0" borderId="23" xfId="10" applyNumberFormat="1" applyFont="1" applyFill="1" applyBorder="1" applyAlignment="1">
      <alignment horizontal="center" vertical="center"/>
    </xf>
    <xf numFmtId="169" fontId="17" fillId="0" borderId="23" xfId="10" applyNumberFormat="1" applyFont="1" applyFill="1" applyBorder="1" applyAlignment="1">
      <alignment horizontal="center" vertical="center" wrapText="1"/>
    </xf>
    <xf numFmtId="0" fontId="11" fillId="0" borderId="10" xfId="10" applyFont="1" applyBorder="1" applyAlignment="1">
      <alignment horizontal="center" vertical="center"/>
    </xf>
    <xf numFmtId="0" fontId="17" fillId="0" borderId="10" xfId="10" applyFont="1" applyFill="1" applyBorder="1" applyAlignment="1"/>
    <xf numFmtId="14" fontId="17" fillId="0" borderId="10" xfId="10" applyNumberFormat="1" applyFont="1" applyFill="1" applyBorder="1" applyAlignment="1" applyProtection="1">
      <alignment horizontal="center" vertical="center"/>
    </xf>
    <xf numFmtId="2" fontId="17" fillId="0" borderId="10" xfId="10" applyNumberFormat="1" applyFont="1" applyFill="1" applyBorder="1" applyAlignment="1">
      <alignment horizontal="center"/>
    </xf>
    <xf numFmtId="0" fontId="17" fillId="0" borderId="10" xfId="10" applyFont="1" applyFill="1" applyBorder="1" applyAlignment="1">
      <alignment horizontal="center"/>
    </xf>
    <xf numFmtId="14" fontId="17" fillId="0" borderId="10" xfId="10" applyNumberFormat="1" applyFont="1" applyFill="1" applyBorder="1" applyAlignment="1">
      <alignment horizontal="center"/>
    </xf>
    <xf numFmtId="0" fontId="17" fillId="0" borderId="10" xfId="10" applyFont="1" applyFill="1" applyBorder="1" applyAlignment="1">
      <alignment vertical="center"/>
    </xf>
    <xf numFmtId="2" fontId="26" fillId="0" borderId="10" xfId="10" applyNumberFormat="1" applyFont="1" applyFill="1" applyBorder="1" applyAlignment="1">
      <alignment horizontal="center" vertical="center"/>
    </xf>
    <xf numFmtId="2" fontId="26" fillId="0" borderId="10" xfId="68" applyNumberFormat="1" applyFont="1" applyBorder="1" applyAlignment="1">
      <alignment horizontal="center" vertical="center"/>
    </xf>
    <xf numFmtId="2" fontId="26" fillId="0" borderId="10" xfId="68" applyNumberFormat="1" applyFont="1" applyFill="1" applyBorder="1" applyAlignment="1">
      <alignment horizontal="center" vertical="center"/>
    </xf>
    <xf numFmtId="0" fontId="26" fillId="0" borderId="10" xfId="28" applyFont="1" applyFill="1" applyBorder="1" applyAlignment="1">
      <alignment horizontal="center" vertical="center"/>
    </xf>
    <xf numFmtId="0" fontId="17" fillId="0" borderId="10" xfId="10" applyFont="1" applyBorder="1" applyAlignment="1">
      <alignment vertical="center"/>
    </xf>
    <xf numFmtId="9" fontId="17" fillId="0" borderId="10" xfId="0" applyNumberFormat="1" applyFont="1" applyBorder="1" applyAlignment="1">
      <alignment vertical="center"/>
    </xf>
    <xf numFmtId="0" fontId="17" fillId="0" borderId="10" xfId="0" applyFont="1" applyBorder="1" applyAlignment="1">
      <alignment horizontal="right" vertical="center"/>
    </xf>
    <xf numFmtId="0" fontId="0" fillId="0" borderId="0" xfId="0"/>
    <xf numFmtId="166" fontId="14" fillId="0" borderId="0" xfId="14" applyNumberFormat="1">
      <alignment vertical="top"/>
    </xf>
    <xf numFmtId="0" fontId="11" fillId="0" borderId="0" xfId="10"/>
    <xf numFmtId="0" fontId="17" fillId="0" borderId="0" xfId="0" applyFont="1" applyAlignment="1">
      <alignment vertical="center"/>
    </xf>
    <xf numFmtId="166" fontId="24" fillId="0" borderId="0" xfId="14" applyNumberFormat="1" applyFont="1">
      <alignment vertical="top"/>
    </xf>
    <xf numFmtId="165" fontId="17" fillId="0" borderId="0" xfId="0" applyNumberFormat="1" applyFont="1" applyAlignment="1">
      <alignment vertical="center"/>
    </xf>
    <xf numFmtId="165" fontId="17" fillId="0" borderId="10" xfId="1" applyNumberFormat="1" applyFont="1" applyBorder="1" applyAlignment="1">
      <alignment vertical="center"/>
    </xf>
    <xf numFmtId="0" fontId="29" fillId="0" borderId="0" xfId="0" applyFont="1" applyAlignment="1">
      <alignment vertical="center" wrapText="1"/>
    </xf>
    <xf numFmtId="17" fontId="16" fillId="0" borderId="0" xfId="10" quotePrefix="1" applyNumberFormat="1" applyFont="1" applyAlignment="1">
      <alignment vertical="center"/>
    </xf>
    <xf numFmtId="2" fontId="21" fillId="10" borderId="17" xfId="12" applyNumberFormat="1" applyFont="1" applyFill="1" applyBorder="1" applyAlignment="1">
      <alignment horizontal="right"/>
    </xf>
    <xf numFmtId="0" fontId="16" fillId="0" borderId="0" xfId="10" applyFont="1" applyAlignment="1">
      <alignment vertical="center"/>
    </xf>
    <xf numFmtId="0" fontId="17" fillId="0" borderId="0" xfId="10" applyFont="1" applyAlignment="1">
      <alignment vertical="center"/>
    </xf>
    <xf numFmtId="0" fontId="16" fillId="3" borderId="10" xfId="10" applyFont="1" applyFill="1" applyBorder="1" applyAlignment="1">
      <alignment horizontal="center" vertical="center"/>
    </xf>
    <xf numFmtId="0" fontId="16" fillId="4" borderId="10" xfId="10" applyFont="1" applyFill="1" applyBorder="1" applyAlignment="1">
      <alignment horizontal="center" vertical="center" wrapText="1"/>
    </xf>
    <xf numFmtId="0" fontId="17" fillId="0" borderId="0" xfId="0" applyFont="1"/>
    <xf numFmtId="17" fontId="16" fillId="0" borderId="0" xfId="0" quotePrefix="1" applyNumberFormat="1" applyFont="1"/>
    <xf numFmtId="0" fontId="31" fillId="0" borderId="7" xfId="0" applyFont="1" applyBorder="1" applyAlignment="1">
      <alignment horizontal="center" vertical="top" wrapText="1"/>
    </xf>
    <xf numFmtId="0" fontId="31" fillId="0" borderId="5" xfId="0" applyFont="1" applyBorder="1" applyAlignment="1">
      <alignment horizontal="left" vertical="top" wrapText="1" indent="2"/>
    </xf>
    <xf numFmtId="0" fontId="31" fillId="0" borderId="5" xfId="0" applyFont="1" applyBorder="1" applyAlignment="1">
      <alignment horizontal="center" vertical="top" wrapText="1"/>
    </xf>
    <xf numFmtId="0" fontId="31" fillId="0" borderId="8" xfId="0" applyFont="1" applyBorder="1" applyAlignment="1">
      <alignment horizontal="center" vertical="top" wrapText="1"/>
    </xf>
    <xf numFmtId="0" fontId="31" fillId="0" borderId="2" xfId="0" applyFont="1" applyBorder="1" applyAlignment="1">
      <alignment horizontal="center" vertical="top" wrapText="1"/>
    </xf>
    <xf numFmtId="0" fontId="17" fillId="0" borderId="3" xfId="0" applyFont="1" applyBorder="1" applyAlignment="1">
      <alignment horizontal="left" vertical="top" wrapText="1" indent="2"/>
    </xf>
    <xf numFmtId="0" fontId="17" fillId="0" borderId="3" xfId="0" applyFont="1" applyBorder="1" applyAlignment="1">
      <alignment horizontal="left" vertical="top" wrapText="1" indent="1"/>
    </xf>
    <xf numFmtId="0" fontId="17" fillId="0" borderId="0" xfId="0" applyFont="1" applyFill="1"/>
    <xf numFmtId="165" fontId="17" fillId="0" borderId="0" xfId="1" applyNumberFormat="1" applyFont="1"/>
    <xf numFmtId="164" fontId="17" fillId="0" borderId="0" xfId="0" applyNumberFormat="1" applyFont="1"/>
    <xf numFmtId="2" fontId="26" fillId="0" borderId="6" xfId="0" applyNumberFormat="1" applyFont="1" applyBorder="1" applyAlignment="1">
      <alignment horizontal="right" wrapText="1"/>
    </xf>
    <xf numFmtId="2" fontId="26" fillId="0" borderId="1" xfId="0" applyNumberFormat="1" applyFont="1" applyBorder="1" applyAlignment="1">
      <alignment horizontal="right" wrapText="1"/>
    </xf>
    <xf numFmtId="0" fontId="26" fillId="0" borderId="0" xfId="8" applyFont="1" applyAlignment="1">
      <alignment wrapText="1"/>
    </xf>
    <xf numFmtId="0" fontId="26" fillId="0" borderId="0" xfId="8" applyFont="1"/>
    <xf numFmtId="0" fontId="16" fillId="0" borderId="0" xfId="0" applyFont="1" applyAlignment="1">
      <alignment horizontal="left" vertical="top"/>
    </xf>
    <xf numFmtId="0" fontId="32" fillId="0" borderId="22" xfId="8" applyFont="1" applyBorder="1" applyAlignment="1">
      <alignment wrapText="1"/>
    </xf>
    <xf numFmtId="0" fontId="16" fillId="3" borderId="10" xfId="0" applyFont="1" applyFill="1" applyBorder="1" applyAlignment="1">
      <alignment vertical="center"/>
    </xf>
    <xf numFmtId="0" fontId="18" fillId="4" borderId="12" xfId="8" applyFont="1" applyFill="1" applyBorder="1" applyAlignment="1">
      <alignment horizontal="center"/>
    </xf>
    <xf numFmtId="0" fontId="18" fillId="4" borderId="10" xfId="8" applyFont="1" applyFill="1" applyBorder="1" applyAlignment="1">
      <alignment horizontal="center" wrapText="1"/>
    </xf>
    <xf numFmtId="0" fontId="18" fillId="4" borderId="10" xfId="8" applyFont="1" applyFill="1" applyBorder="1" applyAlignment="1">
      <alignment horizontal="center"/>
    </xf>
    <xf numFmtId="0" fontId="16" fillId="3" borderId="0" xfId="0" applyFont="1" applyFill="1" applyAlignment="1">
      <alignment vertical="center"/>
    </xf>
    <xf numFmtId="0" fontId="33" fillId="0" borderId="10" xfId="0" applyFont="1" applyBorder="1" applyAlignment="1">
      <alignment vertical="center" wrapText="1"/>
    </xf>
    <xf numFmtId="0" fontId="26" fillId="0" borderId="12" xfId="8" applyFont="1" applyBorder="1" applyAlignment="1">
      <alignment horizontal="left" vertical="center"/>
    </xf>
    <xf numFmtId="0" fontId="26" fillId="0" borderId="10" xfId="8" applyFont="1" applyBorder="1" applyAlignment="1">
      <alignment horizontal="left" vertical="center" wrapText="1"/>
    </xf>
    <xf numFmtId="2" fontId="26" fillId="0" borderId="10" xfId="8" applyNumberFormat="1" applyFont="1" applyBorder="1" applyAlignment="1">
      <alignment horizontal="left" vertical="center"/>
    </xf>
    <xf numFmtId="0" fontId="26" fillId="0" borderId="10" xfId="8" applyFont="1" applyBorder="1" applyAlignment="1">
      <alignment horizontal="left" vertical="center"/>
    </xf>
    <xf numFmtId="0" fontId="26" fillId="0" borderId="10" xfId="8" applyFont="1" applyFill="1" applyBorder="1" applyAlignment="1">
      <alignment horizontal="left" vertical="center" wrapText="1"/>
    </xf>
    <xf numFmtId="0" fontId="26" fillId="0" borderId="12" xfId="8" applyFont="1" applyFill="1" applyBorder="1" applyAlignment="1">
      <alignment horizontal="left" vertical="center"/>
    </xf>
    <xf numFmtId="0" fontId="26" fillId="0" borderId="10" xfId="8" applyFont="1" applyFill="1" applyBorder="1" applyAlignment="1">
      <alignment horizontal="left" vertical="center"/>
    </xf>
    <xf numFmtId="0" fontId="26" fillId="0" borderId="0" xfId="8" applyFont="1" applyFill="1"/>
    <xf numFmtId="0" fontId="33" fillId="0" borderId="10" xfId="0" applyFont="1" applyFill="1" applyBorder="1" applyAlignment="1">
      <alignment vertical="center" wrapText="1"/>
    </xf>
    <xf numFmtId="0" fontId="26" fillId="0" borderId="0" xfId="8" applyFont="1" applyAlignment="1">
      <alignment horizontal="left" vertical="center"/>
    </xf>
    <xf numFmtId="0" fontId="26" fillId="0" borderId="0" xfId="8" applyFont="1" applyFill="1" applyAlignment="1">
      <alignment horizontal="left" vertical="center"/>
    </xf>
    <xf numFmtId="0" fontId="26" fillId="0" borderId="0" xfId="8" applyFont="1" applyFill="1" applyAlignment="1">
      <alignment wrapText="1"/>
    </xf>
    <xf numFmtId="0" fontId="18" fillId="0" borderId="0" xfId="8" applyFont="1"/>
    <xf numFmtId="0" fontId="18" fillId="4" borderId="10" xfId="8" applyFont="1" applyFill="1" applyBorder="1"/>
    <xf numFmtId="0" fontId="18" fillId="4" borderId="0" xfId="8" applyFont="1" applyFill="1" applyBorder="1"/>
    <xf numFmtId="0" fontId="26" fillId="0" borderId="0" xfId="8" applyFont="1" applyAlignment="1">
      <alignment horizontal="right" wrapText="1"/>
    </xf>
    <xf numFmtId="0" fontId="18" fillId="0" borderId="10" xfId="8" applyFont="1" applyBorder="1" applyAlignment="1">
      <alignment horizontal="right"/>
    </xf>
    <xf numFmtId="2" fontId="18" fillId="0" borderId="10" xfId="8" applyNumberFormat="1" applyFont="1" applyBorder="1"/>
    <xf numFmtId="2" fontId="18" fillId="0" borderId="10" xfId="8" applyNumberFormat="1" applyFont="1" applyFill="1" applyBorder="1"/>
    <xf numFmtId="164" fontId="26" fillId="0" borderId="0" xfId="8" applyNumberFormat="1" applyFont="1"/>
    <xf numFmtId="0" fontId="18" fillId="0" borderId="0" xfId="8" applyFont="1" applyBorder="1" applyAlignment="1">
      <alignment horizontal="right"/>
    </xf>
    <xf numFmtId="2" fontId="32" fillId="0" borderId="0" xfId="8" applyNumberFormat="1" applyFont="1" applyBorder="1"/>
    <xf numFmtId="164" fontId="18" fillId="0" borderId="0" xfId="8" applyNumberFormat="1" applyFont="1" applyFill="1" applyBorder="1"/>
    <xf numFmtId="164" fontId="18" fillId="5" borderId="12" xfId="10" applyNumberFormat="1" applyFont="1" applyFill="1" applyBorder="1" applyAlignment="1" applyProtection="1">
      <alignment horizontal="center" vertical="center"/>
    </xf>
    <xf numFmtId="164" fontId="18" fillId="5" borderId="10" xfId="10" applyNumberFormat="1" applyFont="1" applyFill="1" applyBorder="1" applyAlignment="1" applyProtection="1">
      <alignment horizontal="center" vertical="center"/>
    </xf>
    <xf numFmtId="9" fontId="18" fillId="9" borderId="10" xfId="11" applyFont="1" applyFill="1" applyBorder="1" applyAlignment="1" applyProtection="1">
      <alignment horizontal="center" vertical="center"/>
    </xf>
    <xf numFmtId="9" fontId="18" fillId="9" borderId="10" xfId="11" applyFont="1" applyFill="1" applyBorder="1" applyAlignment="1">
      <alignment horizontal="center" vertical="center"/>
    </xf>
    <xf numFmtId="9" fontId="18" fillId="9" borderId="10" xfId="11" applyFont="1" applyFill="1" applyBorder="1" applyAlignment="1" applyProtection="1">
      <alignment horizontal="center"/>
    </xf>
    <xf numFmtId="9" fontId="18" fillId="9" borderId="10" xfId="11" applyFont="1" applyFill="1" applyBorder="1" applyAlignment="1" applyProtection="1">
      <alignment horizontal="center" vertical="center"/>
    </xf>
    <xf numFmtId="9" fontId="18" fillId="9" borderId="10" xfId="11" applyFont="1" applyFill="1" applyBorder="1" applyAlignment="1">
      <alignment horizontal="center" vertical="center"/>
    </xf>
    <xf numFmtId="9" fontId="18" fillId="9" borderId="10" xfId="11" applyFont="1" applyFill="1" applyBorder="1" applyAlignment="1" applyProtection="1">
      <alignment horizontal="center"/>
    </xf>
    <xf numFmtId="49" fontId="26" fillId="0" borderId="0" xfId="10" applyNumberFormat="1" applyFont="1" applyAlignment="1">
      <alignment horizontal="left" vertical="center"/>
    </xf>
    <xf numFmtId="0" fontId="17" fillId="0" borderId="23" xfId="10" applyFont="1" applyFill="1" applyBorder="1" applyAlignment="1">
      <alignment vertical="center"/>
    </xf>
    <xf numFmtId="0" fontId="17" fillId="0" borderId="0" xfId="10" applyFont="1"/>
    <xf numFmtId="0" fontId="26" fillId="0" borderId="0" xfId="10" applyFont="1" applyFill="1" applyBorder="1" applyAlignment="1">
      <alignment horizontal="center" vertical="center"/>
    </xf>
    <xf numFmtId="0" fontId="17" fillId="0" borderId="10" xfId="10" applyFont="1" applyFill="1" applyBorder="1" applyAlignment="1">
      <alignment horizontal="center" vertical="center" wrapText="1"/>
    </xf>
    <xf numFmtId="0" fontId="17" fillId="0" borderId="23" xfId="10" applyFont="1" applyFill="1" applyBorder="1" applyAlignment="1">
      <alignment horizontal="center" vertical="center" wrapText="1"/>
    </xf>
    <xf numFmtId="0" fontId="17" fillId="0" borderId="10" xfId="10" applyFont="1" applyBorder="1" applyAlignment="1">
      <alignment horizontal="center" vertical="top" wrapText="1"/>
    </xf>
    <xf numFmtId="0" fontId="16" fillId="0" borderId="0" xfId="10" applyFont="1"/>
    <xf numFmtId="0" fontId="17" fillId="0" borderId="0" xfId="10" applyFont="1" applyAlignment="1">
      <alignment vertical="top" wrapText="1"/>
    </xf>
    <xf numFmtId="0" fontId="17" fillId="0" borderId="0" xfId="10" applyFont="1" applyAlignment="1">
      <alignment vertical="top"/>
    </xf>
    <xf numFmtId="164" fontId="16" fillId="0" borderId="0" xfId="10" applyNumberFormat="1" applyFont="1" applyFill="1" applyBorder="1"/>
    <xf numFmtId="2" fontId="17" fillId="0" borderId="0" xfId="10" applyNumberFormat="1" applyFont="1" applyAlignment="1">
      <alignment vertical="top"/>
    </xf>
    <xf numFmtId="0" fontId="26" fillId="0" borderId="0" xfId="10" applyFont="1" applyFill="1" applyAlignment="1">
      <alignment horizontal="center" vertical="center"/>
    </xf>
    <xf numFmtId="0" fontId="18" fillId="0" borderId="0" xfId="0" applyFont="1" applyFill="1" applyAlignment="1">
      <alignment horizontal="left" vertical="center"/>
    </xf>
    <xf numFmtId="0" fontId="16" fillId="0" borderId="0" xfId="10" applyFont="1" applyFill="1" applyAlignment="1">
      <alignment horizontal="left" vertical="top"/>
    </xf>
    <xf numFmtId="0" fontId="17" fillId="2" borderId="10" xfId="0" applyFont="1" applyFill="1" applyBorder="1" applyAlignment="1">
      <alignment vertical="center"/>
    </xf>
    <xf numFmtId="165" fontId="17" fillId="2" borderId="10" xfId="0" applyNumberFormat="1" applyFont="1" applyFill="1" applyBorder="1" applyAlignment="1">
      <alignment vertical="center"/>
    </xf>
    <xf numFmtId="0" fontId="17" fillId="0" borderId="0" xfId="10" applyFont="1" applyFill="1"/>
    <xf numFmtId="0" fontId="0" fillId="11" borderId="0" xfId="0" applyFill="1"/>
    <xf numFmtId="0" fontId="11" fillId="0" borderId="0" xfId="0" applyFont="1"/>
    <xf numFmtId="0" fontId="11" fillId="11" borderId="0" xfId="0" applyFont="1" applyFill="1"/>
    <xf numFmtId="0" fontId="16" fillId="3" borderId="15" xfId="10" applyFont="1" applyFill="1" applyBorder="1" applyAlignment="1">
      <alignment horizontal="center" vertical="center" wrapText="1"/>
    </xf>
    <xf numFmtId="164" fontId="26" fillId="0" borderId="15" xfId="10" applyNumberFormat="1" applyFont="1" applyBorder="1" applyAlignment="1" applyProtection="1">
      <alignment horizontal="center" vertical="center"/>
    </xf>
    <xf numFmtId="0" fontId="26" fillId="0" borderId="12" xfId="10" applyFont="1" applyBorder="1" applyAlignment="1">
      <alignment horizontal="center" vertical="center"/>
    </xf>
    <xf numFmtId="2" fontId="26" fillId="0" borderId="12" xfId="10" applyNumberFormat="1" applyFont="1" applyFill="1" applyBorder="1" applyAlignment="1">
      <alignment horizontal="center" vertical="center"/>
    </xf>
    <xf numFmtId="0" fontId="26" fillId="0" borderId="12" xfId="10" applyFont="1" applyBorder="1" applyAlignment="1" applyProtection="1">
      <alignment horizontal="center" vertical="center" wrapText="1"/>
    </xf>
    <xf numFmtId="2" fontId="26" fillId="0" borderId="12" xfId="10" applyNumberFormat="1" applyFont="1" applyFill="1" applyBorder="1" applyAlignment="1" applyProtection="1">
      <alignment horizontal="center" vertical="center" wrapText="1"/>
    </xf>
    <xf numFmtId="2" fontId="26" fillId="0" borderId="12" xfId="0" applyNumberFormat="1" applyFont="1" applyBorder="1" applyAlignment="1">
      <alignment horizontal="center" vertical="center"/>
    </xf>
    <xf numFmtId="0" fontId="17" fillId="0" borderId="10" xfId="0" applyFont="1" applyBorder="1" applyAlignment="1">
      <alignment horizontal="center" vertical="center" wrapText="1"/>
    </xf>
    <xf numFmtId="0" fontId="16" fillId="4" borderId="13" xfId="10" applyFont="1" applyFill="1" applyBorder="1" applyAlignment="1">
      <alignment horizontal="center" vertical="center" wrapText="1"/>
    </xf>
    <xf numFmtId="0" fontId="11" fillId="0" borderId="0" xfId="10" applyFill="1" applyBorder="1"/>
    <xf numFmtId="168" fontId="16" fillId="0" borderId="0" xfId="10" applyNumberFormat="1" applyFont="1" applyFill="1" applyBorder="1" applyAlignment="1">
      <alignment horizontal="center" vertical="center"/>
    </xf>
    <xf numFmtId="164" fontId="16" fillId="0" borderId="20" xfId="10" applyNumberFormat="1" applyFont="1" applyFill="1" applyBorder="1"/>
    <xf numFmtId="0" fontId="17" fillId="0" borderId="0" xfId="10" applyFont="1" applyFill="1" applyAlignment="1">
      <alignment vertical="center"/>
    </xf>
    <xf numFmtId="164" fontId="26" fillId="0" borderId="10" xfId="10" applyNumberFormat="1" applyFont="1" applyFill="1" applyBorder="1" applyAlignment="1" applyProtection="1">
      <alignment horizontal="center" vertical="center"/>
    </xf>
    <xf numFmtId="0" fontId="11" fillId="0" borderId="10" xfId="10" applyFill="1" applyBorder="1"/>
    <xf numFmtId="0" fontId="26" fillId="0" borderId="10" xfId="10" applyFont="1" applyFill="1" applyBorder="1" applyAlignment="1">
      <alignment horizontal="center"/>
    </xf>
    <xf numFmtId="9" fontId="18" fillId="9" borderId="23" xfId="11" applyFont="1" applyFill="1" applyBorder="1" applyAlignment="1" applyProtection="1">
      <alignment horizontal="center" vertical="center"/>
    </xf>
    <xf numFmtId="164" fontId="26" fillId="0" borderId="15" xfId="10" applyNumberFormat="1" applyFont="1" applyFill="1" applyBorder="1" applyAlignment="1" applyProtection="1">
      <alignment horizontal="center" vertical="center"/>
    </xf>
    <xf numFmtId="0" fontId="11" fillId="0" borderId="10" xfId="10" applyFont="1" applyFill="1" applyBorder="1" applyAlignment="1">
      <alignment horizontal="center" vertical="center"/>
    </xf>
    <xf numFmtId="2" fontId="17" fillId="0" borderId="0" xfId="10" applyNumberFormat="1" applyFont="1" applyFill="1" applyAlignment="1">
      <alignment vertical="center"/>
    </xf>
    <xf numFmtId="0" fontId="17" fillId="0" borderId="4" xfId="0" applyFont="1" applyBorder="1" applyAlignment="1">
      <alignment horizontal="left" vertical="center" wrapText="1"/>
    </xf>
    <xf numFmtId="0" fontId="17" fillId="0" borderId="3" xfId="0" applyFont="1" applyBorder="1" applyAlignment="1">
      <alignment horizontal="left" vertical="center" wrapText="1"/>
    </xf>
    <xf numFmtId="2" fontId="26" fillId="0" borderId="6" xfId="0" applyNumberFormat="1" applyFont="1" applyFill="1" applyBorder="1" applyAlignment="1">
      <alignment horizontal="right" vertical="center" wrapText="1"/>
    </xf>
    <xf numFmtId="0" fontId="26" fillId="0" borderId="6" xfId="0" applyFont="1" applyBorder="1" applyAlignment="1">
      <alignment horizontal="right" vertical="center" wrapText="1"/>
    </xf>
    <xf numFmtId="2" fontId="26" fillId="0" borderId="6" xfId="0" applyNumberFormat="1" applyFont="1" applyBorder="1" applyAlignment="1">
      <alignment horizontal="right" vertical="center" wrapText="1"/>
    </xf>
    <xf numFmtId="2" fontId="26" fillId="0" borderId="3" xfId="0" applyNumberFormat="1" applyFont="1" applyFill="1" applyBorder="1" applyAlignment="1">
      <alignment horizontal="right" vertical="center" wrapText="1"/>
    </xf>
    <xf numFmtId="0" fontId="26" fillId="0" borderId="5" xfId="0" applyFont="1" applyBorder="1" applyAlignment="1">
      <alignment horizontal="right" vertical="center" wrapText="1"/>
    </xf>
    <xf numFmtId="2" fontId="26" fillId="0" borderId="5" xfId="0" applyNumberFormat="1" applyFont="1" applyBorder="1" applyAlignment="1">
      <alignment horizontal="right" vertical="center" wrapText="1"/>
    </xf>
    <xf numFmtId="2" fontId="17" fillId="0" borderId="3" xfId="0" applyNumberFormat="1" applyFont="1" applyBorder="1" applyAlignment="1">
      <alignment vertical="center" wrapText="1"/>
    </xf>
    <xf numFmtId="2" fontId="26" fillId="0" borderId="1" xfId="0" applyNumberFormat="1" applyFont="1" applyBorder="1" applyAlignment="1">
      <alignment horizontal="right" vertical="center" wrapText="1"/>
    </xf>
    <xf numFmtId="0" fontId="17" fillId="0" borderId="30" xfId="0" applyFont="1" applyBorder="1" applyAlignment="1">
      <alignment horizontal="left" vertical="center" wrapText="1"/>
    </xf>
    <xf numFmtId="2" fontId="17" fillId="0" borderId="2" xfId="0" applyNumberFormat="1" applyFont="1" applyBorder="1" applyAlignment="1">
      <alignment horizontal="right" vertical="center" wrapText="1"/>
    </xf>
    <xf numFmtId="10" fontId="26" fillId="0" borderId="6" xfId="0" applyNumberFormat="1" applyFont="1" applyBorder="1" applyAlignment="1">
      <alignment horizontal="right" vertical="center" wrapText="1"/>
    </xf>
    <xf numFmtId="10" fontId="26" fillId="0" borderId="3" xfId="0" applyNumberFormat="1" applyFont="1" applyBorder="1" applyAlignment="1">
      <alignment horizontal="right" vertical="center" wrapText="1"/>
    </xf>
    <xf numFmtId="10" fontId="17" fillId="0" borderId="3" xfId="0" applyNumberFormat="1" applyFont="1" applyBorder="1" applyAlignment="1">
      <alignment vertical="center" wrapText="1"/>
    </xf>
    <xf numFmtId="9" fontId="26" fillId="0" borderId="6" xfId="0" applyNumberFormat="1" applyFont="1" applyFill="1" applyBorder="1" applyAlignment="1">
      <alignment horizontal="right" vertical="center" wrapText="1"/>
    </xf>
    <xf numFmtId="9" fontId="26" fillId="0" borderId="6" xfId="0" applyNumberFormat="1" applyFont="1" applyFill="1" applyBorder="1" applyAlignment="1">
      <alignment horizontal="right" wrapText="1"/>
    </xf>
    <xf numFmtId="0" fontId="26" fillId="0" borderId="0" xfId="10" applyFont="1" applyAlignment="1">
      <alignment horizontal="center" vertical="center" wrapText="1"/>
    </xf>
    <xf numFmtId="0" fontId="26" fillId="0" borderId="0" xfId="10" applyFont="1" applyBorder="1" applyAlignment="1">
      <alignment horizontal="center" vertical="center" wrapText="1"/>
    </xf>
    <xf numFmtId="164" fontId="18" fillId="0" borderId="0" xfId="10" applyNumberFormat="1" applyFont="1" applyFill="1" applyBorder="1" applyAlignment="1" applyProtection="1">
      <alignment horizontal="center" vertical="center" wrapText="1"/>
    </xf>
    <xf numFmtId="0" fontId="17" fillId="0" borderId="0" xfId="10" applyFont="1" applyFill="1" applyBorder="1" applyAlignment="1" applyProtection="1">
      <alignment wrapText="1"/>
    </xf>
    <xf numFmtId="0" fontId="11" fillId="0" borderId="0" xfId="10" applyAlignment="1">
      <alignment wrapText="1"/>
    </xf>
    <xf numFmtId="168" fontId="16" fillId="0" borderId="0" xfId="10" applyNumberFormat="1" applyFont="1" applyFill="1" applyBorder="1" applyAlignment="1">
      <alignment horizontal="center" vertical="center" wrapText="1"/>
    </xf>
    <xf numFmtId="0" fontId="11" fillId="0" borderId="0" xfId="10" applyFill="1" applyBorder="1" applyAlignment="1">
      <alignment wrapText="1"/>
    </xf>
    <xf numFmtId="164" fontId="16" fillId="0" borderId="0" xfId="10" applyNumberFormat="1" applyFont="1" applyFill="1" applyBorder="1" applyAlignment="1">
      <alignment wrapText="1"/>
    </xf>
    <xf numFmtId="0" fontId="17" fillId="0" borderId="0" xfId="10" applyFont="1" applyFill="1" applyAlignment="1">
      <alignment vertical="center" wrapText="1"/>
    </xf>
    <xf numFmtId="0" fontId="0" fillId="0" borderId="0" xfId="0" applyAlignment="1">
      <alignment wrapText="1"/>
    </xf>
    <xf numFmtId="0" fontId="20" fillId="0" borderId="31" xfId="12" applyFont="1" applyBorder="1" applyAlignment="1">
      <alignment horizontal="center" textRotation="90" wrapText="1"/>
    </xf>
    <xf numFmtId="0" fontId="20" fillId="0" borderId="32" xfId="12" applyFont="1" applyBorder="1" applyAlignment="1">
      <alignment horizontal="center" textRotation="90" wrapText="1"/>
    </xf>
    <xf numFmtId="0" fontId="20" fillId="0" borderId="31" xfId="12" applyFont="1" applyBorder="1" applyAlignment="1">
      <alignment textRotation="90" wrapText="1"/>
    </xf>
    <xf numFmtId="0" fontId="20" fillId="0" borderId="31" xfId="12" applyFont="1" applyFill="1" applyBorder="1" applyAlignment="1">
      <alignment horizontal="center" textRotation="90" wrapText="1"/>
    </xf>
    <xf numFmtId="0" fontId="20" fillId="0" borderId="33" xfId="12" applyFont="1" applyBorder="1" applyAlignment="1">
      <alignment textRotation="90" wrapText="1"/>
    </xf>
    <xf numFmtId="9" fontId="18" fillId="9" borderId="23" xfId="11" applyFont="1" applyFill="1" applyBorder="1" applyAlignment="1">
      <alignment horizontal="center" vertical="center"/>
    </xf>
    <xf numFmtId="164" fontId="18" fillId="5" borderId="34" xfId="10" applyNumberFormat="1" applyFont="1" applyFill="1" applyBorder="1" applyAlignment="1" applyProtection="1">
      <alignment horizontal="center" vertical="center"/>
    </xf>
    <xf numFmtId="164" fontId="18" fillId="5" borderId="23" xfId="10" applyNumberFormat="1" applyFont="1" applyFill="1" applyBorder="1" applyAlignment="1" applyProtection="1">
      <alignment horizontal="center" vertical="center"/>
    </xf>
    <xf numFmtId="168" fontId="16" fillId="5" borderId="20" xfId="10" applyNumberFormat="1" applyFont="1" applyFill="1" applyBorder="1" applyAlignment="1">
      <alignment horizontal="center" vertical="center"/>
    </xf>
    <xf numFmtId="168" fontId="16" fillId="5" borderId="21" xfId="10" applyNumberFormat="1" applyFont="1" applyFill="1" applyBorder="1" applyAlignment="1">
      <alignment horizontal="center" vertical="center"/>
    </xf>
    <xf numFmtId="0" fontId="26" fillId="0" borderId="0" xfId="10" applyFont="1" applyFill="1" applyAlignment="1">
      <alignment horizontal="center" vertical="center" wrapText="1"/>
    </xf>
    <xf numFmtId="9" fontId="18" fillId="0" borderId="0" xfId="11" applyFont="1" applyFill="1" applyBorder="1" applyAlignment="1" applyProtection="1">
      <alignment vertical="center" wrapText="1"/>
    </xf>
    <xf numFmtId="0" fontId="17" fillId="0" borderId="10" xfId="10" applyFont="1" applyFill="1" applyBorder="1" applyAlignment="1">
      <alignment horizontal="center" wrapText="1"/>
    </xf>
    <xf numFmtId="0" fontId="17" fillId="0" borderId="0" xfId="10" applyFont="1" applyFill="1" applyBorder="1" applyAlignment="1">
      <alignment wrapText="1"/>
    </xf>
    <xf numFmtId="0" fontId="17" fillId="0" borderId="0" xfId="10" applyFont="1" applyFill="1" applyAlignment="1">
      <alignment vertical="top" wrapText="1"/>
    </xf>
    <xf numFmtId="0" fontId="17" fillId="0" borderId="0" xfId="10" applyFont="1" applyFill="1" applyAlignment="1">
      <alignment vertical="top"/>
    </xf>
    <xf numFmtId="0" fontId="16" fillId="3" borderId="10" xfId="10" applyFont="1" applyFill="1" applyBorder="1" applyAlignment="1" applyProtection="1">
      <alignment horizontal="center" vertical="center" wrapText="1"/>
    </xf>
    <xf numFmtId="164" fontId="0" fillId="0" borderId="0" xfId="0" applyNumberFormat="1" applyFill="1"/>
    <xf numFmtId="2" fontId="17" fillId="0" borderId="0" xfId="0" applyNumberFormat="1" applyFont="1" applyAlignment="1">
      <alignment vertical="center"/>
    </xf>
    <xf numFmtId="2" fontId="18" fillId="7" borderId="10" xfId="10" applyNumberFormat="1" applyFont="1" applyFill="1" applyBorder="1" applyProtection="1"/>
    <xf numFmtId="2" fontId="18" fillId="8" borderId="10" xfId="10" applyNumberFormat="1" applyFont="1" applyFill="1" applyBorder="1" applyProtection="1"/>
    <xf numFmtId="2" fontId="17" fillId="0" borderId="0" xfId="10" applyNumberFormat="1" applyFont="1" applyBorder="1"/>
    <xf numFmtId="2" fontId="16" fillId="6" borderId="10" xfId="10" applyNumberFormat="1" applyFont="1" applyFill="1" applyBorder="1"/>
    <xf numFmtId="0" fontId="11" fillId="0" borderId="0" xfId="10" applyFill="1" applyAlignment="1">
      <alignment vertical="top" wrapText="1"/>
    </xf>
    <xf numFmtId="0" fontId="17" fillId="0" borderId="0" xfId="10" applyFont="1" applyBorder="1" applyAlignment="1" applyProtection="1">
      <alignment wrapText="1"/>
    </xf>
    <xf numFmtId="9" fontId="26" fillId="9" borderId="10" xfId="11" applyFont="1" applyFill="1" applyBorder="1" applyAlignment="1" applyProtection="1">
      <alignment wrapText="1"/>
    </xf>
    <xf numFmtId="0" fontId="11" fillId="0" borderId="10" xfId="10" applyBorder="1" applyAlignment="1">
      <alignment horizontal="right" wrapText="1"/>
    </xf>
    <xf numFmtId="0" fontId="17" fillId="0" borderId="10" xfId="10" applyFont="1" applyBorder="1" applyAlignment="1">
      <alignment wrapText="1"/>
    </xf>
    <xf numFmtId="0" fontId="11" fillId="0" borderId="0" xfId="10" applyFill="1" applyBorder="1" applyAlignment="1" applyProtection="1">
      <alignment wrapText="1"/>
    </xf>
    <xf numFmtId="0" fontId="11" fillId="0" borderId="0" xfId="10" applyFont="1" applyAlignment="1">
      <alignment wrapText="1"/>
    </xf>
    <xf numFmtId="0" fontId="17" fillId="0" borderId="10" xfId="10" applyFont="1" applyFill="1" applyBorder="1" applyAlignment="1">
      <alignment wrapText="1"/>
    </xf>
    <xf numFmtId="0" fontId="17" fillId="0" borderId="10" xfId="10" applyFont="1" applyFill="1" applyBorder="1" applyAlignment="1">
      <alignment vertical="top" wrapText="1"/>
    </xf>
    <xf numFmtId="0" fontId="17" fillId="0" borderId="10" xfId="0" applyFont="1" applyFill="1" applyBorder="1" applyAlignment="1">
      <alignment wrapText="1"/>
    </xf>
    <xf numFmtId="14" fontId="0" fillId="0" borderId="0" xfId="0" applyNumberFormat="1" applyAlignment="1">
      <alignment vertical="center"/>
    </xf>
    <xf numFmtId="14" fontId="0" fillId="11" borderId="0" xfId="0" applyNumberFormat="1" applyFill="1" applyAlignment="1">
      <alignment vertical="center"/>
    </xf>
    <xf numFmtId="0" fontId="0" fillId="12" borderId="0" xfId="0" applyFill="1"/>
    <xf numFmtId="14" fontId="0" fillId="12" borderId="0" xfId="0" applyNumberFormat="1" applyFill="1" applyAlignment="1">
      <alignment vertical="center"/>
    </xf>
    <xf numFmtId="0" fontId="11" fillId="12" borderId="0" xfId="0" applyFont="1" applyFill="1"/>
    <xf numFmtId="0" fontId="17" fillId="0" borderId="0" xfId="0" applyFont="1" applyAlignment="1">
      <alignment horizontal="center"/>
    </xf>
    <xf numFmtId="164" fontId="17" fillId="9" borderId="10" xfId="10" applyNumberFormat="1" applyFont="1" applyFill="1" applyBorder="1" applyAlignment="1">
      <alignment horizontal="center" vertical="center"/>
    </xf>
    <xf numFmtId="2" fontId="17" fillId="0" borderId="10" xfId="0" applyNumberFormat="1" applyFont="1" applyBorder="1" applyAlignment="1">
      <alignment horizontal="center" vertical="center"/>
    </xf>
    <xf numFmtId="164" fontId="17" fillId="0" borderId="10" xfId="10" applyNumberFormat="1" applyFont="1" applyBorder="1" applyAlignment="1">
      <alignment horizontal="center" vertical="center"/>
    </xf>
    <xf numFmtId="2" fontId="17" fillId="0" borderId="10" xfId="10" applyNumberFormat="1" applyFont="1" applyBorder="1" applyAlignment="1">
      <alignment horizontal="center" vertical="center" wrapText="1"/>
    </xf>
    <xf numFmtId="9" fontId="16" fillId="9" borderId="10" xfId="11" applyFont="1" applyFill="1" applyBorder="1" applyAlignment="1" applyProtection="1">
      <alignment horizontal="center" vertical="center"/>
    </xf>
    <xf numFmtId="9" fontId="16" fillId="9" borderId="10" xfId="11" applyFont="1" applyFill="1" applyBorder="1" applyAlignment="1">
      <alignment horizontal="center" vertical="center"/>
    </xf>
    <xf numFmtId="164" fontId="16" fillId="5" borderId="12" xfId="10" applyNumberFormat="1" applyFont="1" applyFill="1" applyBorder="1" applyAlignment="1">
      <alignment horizontal="center" vertical="center"/>
    </xf>
    <xf numFmtId="164" fontId="16" fillId="5" borderId="10" xfId="10" applyNumberFormat="1" applyFont="1" applyFill="1" applyBorder="1" applyAlignment="1">
      <alignment horizontal="center" vertical="center"/>
    </xf>
    <xf numFmtId="0" fontId="11" fillId="0" borderId="0" xfId="10" applyFont="1" applyAlignment="1">
      <alignment horizontal="center"/>
    </xf>
    <xf numFmtId="0" fontId="17" fillId="0" borderId="10" xfId="0" applyFont="1" applyBorder="1" applyAlignment="1">
      <alignment horizontal="center"/>
    </xf>
    <xf numFmtId="14" fontId="17" fillId="0" borderId="10" xfId="0" applyNumberFormat="1" applyFont="1" applyBorder="1" applyAlignment="1">
      <alignment horizontal="center" vertical="center"/>
    </xf>
    <xf numFmtId="2" fontId="17" fillId="0" borderId="10" xfId="0" applyNumberFormat="1" applyFont="1" applyBorder="1" applyAlignment="1">
      <alignment horizontal="center"/>
    </xf>
    <xf numFmtId="2" fontId="17" fillId="0" borderId="10" xfId="10" applyNumberFormat="1" applyFont="1" applyBorder="1" applyAlignment="1">
      <alignment horizontal="center" vertical="center"/>
    </xf>
    <xf numFmtId="2" fontId="16" fillId="2" borderId="10" xfId="0" applyNumberFormat="1" applyFont="1" applyFill="1" applyBorder="1" applyAlignment="1">
      <alignment vertical="center"/>
    </xf>
    <xf numFmtId="0" fontId="12" fillId="0" borderId="0" xfId="10" applyFont="1" applyFill="1" applyAlignment="1">
      <alignment horizontal="center"/>
    </xf>
    <xf numFmtId="164" fontId="18" fillId="5" borderId="36" xfId="10" applyNumberFormat="1" applyFont="1" applyFill="1" applyBorder="1" applyAlignment="1" applyProtection="1">
      <alignment horizontal="center" vertical="center"/>
    </xf>
    <xf numFmtId="164" fontId="18" fillId="5" borderId="37" xfId="10" applyNumberFormat="1" applyFont="1" applyFill="1" applyBorder="1" applyAlignment="1" applyProtection="1">
      <alignment horizontal="center" vertical="center"/>
    </xf>
    <xf numFmtId="164" fontId="18" fillId="5" borderId="1" xfId="10" applyNumberFormat="1" applyFont="1" applyFill="1" applyBorder="1" applyAlignment="1" applyProtection="1">
      <alignment horizontal="center" vertical="center"/>
    </xf>
    <xf numFmtId="9" fontId="26" fillId="0" borderId="10" xfId="11" applyFont="1" applyFill="1" applyBorder="1" applyAlignment="1" applyProtection="1">
      <alignment horizontal="center" vertical="center"/>
    </xf>
    <xf numFmtId="14" fontId="26" fillId="0" borderId="10" xfId="11" applyNumberFormat="1" applyFont="1" applyFill="1" applyBorder="1" applyAlignment="1" applyProtection="1">
      <alignment horizontal="center" vertical="center"/>
    </xf>
    <xf numFmtId="0" fontId="16" fillId="3" borderId="15" xfId="10" applyFont="1" applyFill="1" applyBorder="1" applyAlignment="1">
      <alignment horizontal="center" vertical="center"/>
    </xf>
    <xf numFmtId="0" fontId="16" fillId="3" borderId="12" xfId="10" applyFont="1" applyFill="1" applyBorder="1" applyAlignment="1">
      <alignment horizontal="center" vertical="center"/>
    </xf>
    <xf numFmtId="9" fontId="17" fillId="0" borderId="0" xfId="11" applyFont="1" applyFill="1" applyBorder="1" applyAlignment="1" applyProtection="1">
      <alignment horizontal="left"/>
    </xf>
    <xf numFmtId="1" fontId="16" fillId="3" borderId="10" xfId="10" applyNumberFormat="1" applyFont="1" applyFill="1" applyBorder="1" applyAlignment="1" applyProtection="1">
      <alignment horizontal="center"/>
    </xf>
    <xf numFmtId="164" fontId="17" fillId="0" borderId="0" xfId="10" applyNumberFormat="1" applyFont="1" applyBorder="1" applyAlignment="1">
      <alignment horizontal="left"/>
    </xf>
    <xf numFmtId="9" fontId="16" fillId="0" borderId="0" xfId="11" applyFont="1" applyFill="1" applyBorder="1" applyAlignment="1" applyProtection="1">
      <alignment horizontal="left" vertical="top"/>
    </xf>
    <xf numFmtId="9" fontId="17" fillId="0" borderId="0" xfId="11" applyFont="1" applyFill="1" applyBorder="1" applyAlignment="1" applyProtection="1">
      <alignment horizontal="left" vertical="top" wrapText="1"/>
    </xf>
    <xf numFmtId="1" fontId="17" fillId="0" borderId="0" xfId="10" applyNumberFormat="1" applyFont="1" applyFill="1" applyBorder="1" applyAlignment="1" applyProtection="1">
      <alignment horizontal="left" vertical="top" wrapText="1"/>
    </xf>
    <xf numFmtId="0" fontId="16" fillId="3" borderId="15" xfId="10" applyFont="1" applyFill="1" applyBorder="1" applyAlignment="1" applyProtection="1">
      <alignment horizontal="center" vertical="center" wrapText="1"/>
    </xf>
    <xf numFmtId="0" fontId="12" fillId="3" borderId="24" xfId="10" applyFont="1" applyFill="1" applyBorder="1" applyAlignment="1">
      <alignment horizontal="center" vertical="center" wrapText="1"/>
    </xf>
    <xf numFmtId="0" fontId="12" fillId="3" borderId="12" xfId="10" applyFont="1" applyFill="1" applyBorder="1" applyAlignment="1">
      <alignment horizontal="center" vertical="center" wrapText="1"/>
    </xf>
    <xf numFmtId="9" fontId="16" fillId="0" borderId="10" xfId="11" applyFont="1" applyFill="1" applyBorder="1" applyAlignment="1" applyProtection="1">
      <alignment horizontal="right"/>
    </xf>
    <xf numFmtId="0" fontId="11" fillId="0" borderId="10" xfId="10" applyBorder="1" applyAlignment="1">
      <alignment horizontal="right"/>
    </xf>
    <xf numFmtId="0" fontId="16" fillId="0" borderId="10" xfId="10" applyFont="1" applyBorder="1" applyAlignment="1">
      <alignment horizontal="right"/>
    </xf>
    <xf numFmtId="0" fontId="17" fillId="0" borderId="10" xfId="10" applyFont="1" applyBorder="1" applyAlignment="1"/>
    <xf numFmtId="9" fontId="16" fillId="3" borderId="10" xfId="11" applyFont="1" applyFill="1" applyBorder="1" applyAlignment="1" applyProtection="1">
      <alignment horizontal="center" vertical="center" wrapText="1"/>
    </xf>
    <xf numFmtId="0" fontId="12" fillId="3" borderId="10" xfId="10" applyFont="1" applyFill="1" applyBorder="1" applyAlignment="1">
      <alignment horizontal="center" vertical="center" wrapText="1"/>
    </xf>
    <xf numFmtId="0" fontId="16" fillId="3" borderId="10" xfId="10" applyFont="1" applyFill="1" applyBorder="1" applyAlignment="1" applyProtection="1">
      <alignment horizontal="center" vertical="center" wrapText="1"/>
    </xf>
    <xf numFmtId="0" fontId="16" fillId="3" borderId="10" xfId="10" applyFont="1" applyFill="1" applyBorder="1" applyAlignment="1">
      <alignment horizontal="center" vertical="center" wrapText="1"/>
    </xf>
    <xf numFmtId="0" fontId="16" fillId="3" borderId="13" xfId="10" applyFont="1" applyFill="1" applyBorder="1" applyAlignment="1">
      <alignment horizontal="center" vertical="center"/>
    </xf>
    <xf numFmtId="0" fontId="16" fillId="3" borderId="10" xfId="10" applyFont="1" applyFill="1" applyBorder="1" applyAlignment="1">
      <alignment horizontal="center" vertical="center"/>
    </xf>
    <xf numFmtId="0" fontId="16" fillId="3" borderId="26" xfId="10" applyFont="1" applyFill="1" applyBorder="1" applyAlignment="1">
      <alignment horizontal="center" vertical="center" wrapText="1"/>
    </xf>
    <xf numFmtId="0" fontId="16" fillId="3" borderId="13" xfId="10" applyFont="1" applyFill="1" applyBorder="1" applyAlignment="1">
      <alignment horizontal="center" vertical="center" wrapText="1"/>
    </xf>
    <xf numFmtId="1" fontId="16" fillId="3" borderId="10" xfId="10" applyNumberFormat="1" applyFont="1" applyFill="1" applyBorder="1" applyAlignment="1" applyProtection="1">
      <alignment horizontal="center" vertical="center" wrapText="1"/>
    </xf>
    <xf numFmtId="0" fontId="16" fillId="3" borderId="23" xfId="10" applyFont="1" applyFill="1" applyBorder="1" applyAlignment="1">
      <alignment horizontal="center" vertical="center"/>
    </xf>
    <xf numFmtId="0" fontId="21" fillId="0" borderId="17" xfId="12" applyFont="1" applyBorder="1" applyAlignment="1">
      <alignment horizontal="center" wrapText="1"/>
    </xf>
    <xf numFmtId="0" fontId="21" fillId="0" borderId="10" xfId="12" applyFont="1" applyBorder="1" applyAlignment="1">
      <alignment horizontal="center" wrapText="1"/>
    </xf>
    <xf numFmtId="164" fontId="18" fillId="0" borderId="28" xfId="10" applyNumberFormat="1" applyFont="1" applyFill="1" applyBorder="1" applyAlignment="1" applyProtection="1">
      <alignment horizontal="right"/>
    </xf>
    <xf numFmtId="164" fontId="18" fillId="0" borderId="29" xfId="10" applyNumberFormat="1" applyFont="1" applyFill="1" applyBorder="1" applyAlignment="1" applyProtection="1">
      <alignment horizontal="right"/>
    </xf>
    <xf numFmtId="0" fontId="16" fillId="4" borderId="25" xfId="10" applyFont="1" applyFill="1" applyBorder="1" applyAlignment="1">
      <alignment horizontal="center" vertical="center" wrapText="1"/>
    </xf>
    <xf numFmtId="0" fontId="16" fillId="4" borderId="27" xfId="10" applyFont="1" applyFill="1" applyBorder="1" applyAlignment="1">
      <alignment horizontal="center" vertical="center" wrapText="1"/>
    </xf>
    <xf numFmtId="0" fontId="16" fillId="4" borderId="23" xfId="10" applyFont="1" applyFill="1" applyBorder="1" applyAlignment="1">
      <alignment horizontal="center" vertical="center" wrapText="1"/>
    </xf>
    <xf numFmtId="0" fontId="16" fillId="4" borderId="13" xfId="10" applyFont="1" applyFill="1" applyBorder="1" applyAlignment="1">
      <alignment horizontal="center" vertical="center" wrapText="1"/>
    </xf>
    <xf numFmtId="0" fontId="18" fillId="4" borderId="15" xfId="10" applyFont="1" applyFill="1" applyBorder="1" applyAlignment="1">
      <alignment horizontal="center" vertical="center" wrapText="1"/>
    </xf>
    <xf numFmtId="0" fontId="18" fillId="4" borderId="24" xfId="10" applyFont="1" applyFill="1" applyBorder="1" applyAlignment="1">
      <alignment horizontal="center" vertical="center" wrapText="1"/>
    </xf>
    <xf numFmtId="9" fontId="16" fillId="4" borderId="15" xfId="11" applyFont="1" applyFill="1" applyBorder="1" applyAlignment="1" applyProtection="1">
      <alignment horizontal="center" vertical="center" wrapText="1"/>
    </xf>
    <xf numFmtId="9" fontId="16" fillId="4" borderId="24" xfId="11" applyFont="1" applyFill="1" applyBorder="1" applyAlignment="1" applyProtection="1">
      <alignment horizontal="center" vertical="center" wrapText="1"/>
    </xf>
    <xf numFmtId="9" fontId="16" fillId="4" borderId="12" xfId="11" applyFont="1" applyFill="1" applyBorder="1" applyAlignment="1" applyProtection="1">
      <alignment horizontal="center" vertical="center" wrapText="1"/>
    </xf>
    <xf numFmtId="0" fontId="18" fillId="4" borderId="15" xfId="10" applyFont="1" applyFill="1" applyBorder="1" applyAlignment="1">
      <alignment horizontal="center" vertical="center"/>
    </xf>
    <xf numFmtId="0" fontId="18" fillId="4" borderId="24" xfId="10" applyFont="1" applyFill="1" applyBorder="1" applyAlignment="1">
      <alignment horizontal="center" vertical="center"/>
    </xf>
    <xf numFmtId="0" fontId="18" fillId="4" borderId="12" xfId="10" applyFont="1" applyFill="1" applyBorder="1" applyAlignment="1">
      <alignment horizontal="center" vertical="center"/>
    </xf>
    <xf numFmtId="0" fontId="18" fillId="4" borderId="15" xfId="10" applyFont="1" applyFill="1" applyBorder="1" applyAlignment="1" applyProtection="1">
      <alignment horizontal="center" vertical="center" wrapText="1"/>
    </xf>
    <xf numFmtId="0" fontId="18" fillId="4" borderId="24" xfId="10" applyFont="1" applyFill="1" applyBorder="1" applyAlignment="1" applyProtection="1">
      <alignment horizontal="center" vertical="center" wrapText="1"/>
    </xf>
    <xf numFmtId="0" fontId="18" fillId="4" borderId="12" xfId="10" applyFont="1" applyFill="1" applyBorder="1" applyAlignment="1" applyProtection="1">
      <alignment horizontal="center" vertical="center" wrapText="1"/>
    </xf>
    <xf numFmtId="9" fontId="18" fillId="4" borderId="15" xfId="11" applyFont="1" applyFill="1" applyBorder="1" applyAlignment="1" applyProtection="1">
      <alignment horizontal="center" vertical="center" wrapText="1"/>
    </xf>
    <xf numFmtId="9" fontId="18" fillId="4" borderId="24" xfId="11" applyFont="1" applyFill="1" applyBorder="1" applyAlignment="1" applyProtection="1">
      <alignment horizontal="center" vertical="center" wrapText="1"/>
    </xf>
    <xf numFmtId="9" fontId="18" fillId="4" borderId="12" xfId="11" applyFont="1" applyFill="1" applyBorder="1" applyAlignment="1" applyProtection="1">
      <alignment horizontal="center" vertical="center" wrapText="1"/>
    </xf>
    <xf numFmtId="0" fontId="18" fillId="4" borderId="23" xfId="10" applyFont="1" applyFill="1" applyBorder="1" applyAlignment="1">
      <alignment horizontal="center" vertical="center" wrapText="1"/>
    </xf>
    <xf numFmtId="0" fontId="18" fillId="4" borderId="13" xfId="10" applyFont="1" applyFill="1" applyBorder="1" applyAlignment="1">
      <alignment horizontal="center" vertical="center" wrapText="1"/>
    </xf>
    <xf numFmtId="0" fontId="18" fillId="4" borderId="26" xfId="10" applyFont="1" applyFill="1" applyBorder="1" applyAlignment="1">
      <alignment horizontal="center" vertical="center" wrapText="1"/>
    </xf>
    <xf numFmtId="0" fontId="18" fillId="4" borderId="12" xfId="10" applyFont="1" applyFill="1" applyBorder="1" applyAlignment="1">
      <alignment horizontal="center" vertical="center" wrapText="1"/>
    </xf>
    <xf numFmtId="164" fontId="18" fillId="0" borderId="35" xfId="10" applyNumberFormat="1" applyFont="1" applyFill="1" applyBorder="1" applyAlignment="1" applyProtection="1">
      <alignment horizontal="right"/>
    </xf>
    <xf numFmtId="164" fontId="18" fillId="0" borderId="36" xfId="10" applyNumberFormat="1" applyFont="1" applyFill="1" applyBorder="1" applyAlignment="1" applyProtection="1">
      <alignment horizontal="right"/>
    </xf>
    <xf numFmtId="2" fontId="18" fillId="4" borderId="23" xfId="10" applyNumberFormat="1" applyFont="1" applyFill="1" applyBorder="1" applyAlignment="1">
      <alignment horizontal="center" vertical="center" wrapText="1"/>
    </xf>
    <xf numFmtId="2" fontId="18" fillId="4" borderId="13" xfId="10" applyNumberFormat="1" applyFont="1" applyFill="1" applyBorder="1" applyAlignment="1">
      <alignment horizontal="center" vertical="center" wrapText="1"/>
    </xf>
    <xf numFmtId="0" fontId="16" fillId="4" borderId="15" xfId="10" applyFont="1" applyFill="1" applyBorder="1" applyAlignment="1">
      <alignment horizontal="left" vertical="center"/>
    </xf>
    <xf numFmtId="0" fontId="16" fillId="4" borderId="24" xfId="10" applyFont="1" applyFill="1" applyBorder="1" applyAlignment="1">
      <alignment horizontal="left" vertical="center"/>
    </xf>
    <xf numFmtId="0" fontId="16" fillId="4" borderId="12" xfId="10" applyFont="1" applyFill="1" applyBorder="1" applyAlignment="1">
      <alignment horizontal="left" vertical="center"/>
    </xf>
    <xf numFmtId="0" fontId="16" fillId="4" borderId="15" xfId="10" applyFont="1" applyFill="1" applyBorder="1" applyAlignment="1" applyProtection="1">
      <alignment horizontal="center" vertical="center" wrapText="1"/>
    </xf>
    <xf numFmtId="0" fontId="16" fillId="4" borderId="24" xfId="10" applyFont="1" applyFill="1" applyBorder="1" applyAlignment="1" applyProtection="1">
      <alignment horizontal="center" vertical="center" wrapText="1"/>
    </xf>
    <xf numFmtId="0" fontId="16" fillId="4" borderId="12" xfId="10" applyFont="1" applyFill="1" applyBorder="1" applyAlignment="1" applyProtection="1">
      <alignment horizontal="center" vertical="center" wrapText="1"/>
    </xf>
    <xf numFmtId="0" fontId="33" fillId="0" borderId="10" xfId="0" applyFont="1" applyBorder="1" applyAlignment="1">
      <alignment horizontal="center" vertical="center" wrapText="1"/>
    </xf>
    <xf numFmtId="0" fontId="33" fillId="0" borderId="10" xfId="0" applyFont="1" applyFill="1" applyBorder="1" applyAlignment="1">
      <alignment horizontal="center" vertical="center" wrapText="1"/>
    </xf>
    <xf numFmtId="0" fontId="26" fillId="0" borderId="23" xfId="8" applyFont="1" applyFill="1" applyBorder="1" applyAlignment="1">
      <alignment horizontal="left" vertical="center" wrapText="1"/>
    </xf>
    <xf numFmtId="0" fontId="26" fillId="0" borderId="13" xfId="8" applyFont="1" applyFill="1" applyBorder="1" applyAlignment="1">
      <alignment horizontal="left" vertical="center" wrapText="1"/>
    </xf>
    <xf numFmtId="0" fontId="26" fillId="0" borderId="10" xfId="8" applyFont="1" applyBorder="1" applyAlignment="1">
      <alignment horizontal="left" wrapText="1"/>
    </xf>
    <xf numFmtId="0" fontId="18" fillId="0" borderId="10" xfId="8" applyFont="1" applyBorder="1" applyAlignment="1">
      <alignment horizontal="left"/>
    </xf>
  </cellXfs>
  <cellStyles count="9651">
    <cellStyle name="Comma 2" xfId="7" xr:uid="{00000000-0005-0000-0000-000000000000}"/>
    <cellStyle name="Comma 3" xfId="41" xr:uid="{00000000-0005-0000-0000-000001000000}"/>
    <cellStyle name="Comma 4" xfId="67" xr:uid="{00000000-0005-0000-0000-000002000000}"/>
    <cellStyle name="Normal" xfId="0" builtinId="0"/>
    <cellStyle name="Normal 10" xfId="58" xr:uid="{00000000-0005-0000-0000-000004000000}"/>
    <cellStyle name="Normal 10 10" xfId="315" xr:uid="{00000000-0005-0000-0000-000005000000}"/>
    <cellStyle name="Normal 10 10 2" xfId="3446" xr:uid="{00000000-0005-0000-0000-000006000000}"/>
    <cellStyle name="Normal 10 10 2 2" xfId="9290" xr:uid="{00000000-0005-0000-0000-000007000000}"/>
    <cellStyle name="Normal 10 10 3" xfId="6159" xr:uid="{00000000-0005-0000-0000-000008000000}"/>
    <cellStyle name="Normal 10 10 4" xfId="5498" xr:uid="{00000000-0005-0000-0000-000009000000}"/>
    <cellStyle name="Normal 10 11" xfId="1787" xr:uid="{00000000-0005-0000-0000-00000A000000}"/>
    <cellStyle name="Normal 10 11 2" xfId="7631" xr:uid="{00000000-0005-0000-0000-00000B000000}"/>
    <cellStyle name="Normal 10 12" xfId="5903" xr:uid="{00000000-0005-0000-0000-00000C000000}"/>
    <cellStyle name="Normal 10 13" xfId="3839" xr:uid="{00000000-0005-0000-0000-00000D000000}"/>
    <cellStyle name="Normal 10 2" xfId="66" xr:uid="{00000000-0005-0000-0000-00000E000000}"/>
    <cellStyle name="Normal 10 2 10" xfId="1795" xr:uid="{00000000-0005-0000-0000-00000F000000}"/>
    <cellStyle name="Normal 10 2 10 2" xfId="7639" xr:uid="{00000000-0005-0000-0000-000010000000}"/>
    <cellStyle name="Normal 10 2 11" xfId="5911" xr:uid="{00000000-0005-0000-0000-000011000000}"/>
    <cellStyle name="Normal 10 2 12" xfId="3847" xr:uid="{00000000-0005-0000-0000-000012000000}"/>
    <cellStyle name="Normal 10 2 2" xfId="110" xr:uid="{00000000-0005-0000-0000-000013000000}"/>
    <cellStyle name="Normal 10 2 2 2" xfId="238" xr:uid="{00000000-0005-0000-0000-000014000000}"/>
    <cellStyle name="Normal 10 2 2 2 2" xfId="1130" xr:uid="{00000000-0005-0000-0000-000015000000}"/>
    <cellStyle name="Normal 10 2 2 2 2 2" xfId="1710" xr:uid="{00000000-0005-0000-0000-000016000000}"/>
    <cellStyle name="Normal 10 2 2 2 2 2 2" xfId="3187" xr:uid="{00000000-0005-0000-0000-000017000000}"/>
    <cellStyle name="Normal 10 2 2 2 2 2 2 2" xfId="9031" xr:uid="{00000000-0005-0000-0000-000018000000}"/>
    <cellStyle name="Normal 10 2 2 2 2 2 3" xfId="7554" xr:uid="{00000000-0005-0000-0000-000019000000}"/>
    <cellStyle name="Normal 10 2 2 2 2 2 4" xfId="5239" xr:uid="{00000000-0005-0000-0000-00001A000000}"/>
    <cellStyle name="Normal 10 2 2 2 2 3" xfId="2602" xr:uid="{00000000-0005-0000-0000-00001B000000}"/>
    <cellStyle name="Normal 10 2 2 2 2 3 2" xfId="8446" xr:uid="{00000000-0005-0000-0000-00001C000000}"/>
    <cellStyle name="Normal 10 2 2 2 2 4" xfId="6974" xr:uid="{00000000-0005-0000-0000-00001D000000}"/>
    <cellStyle name="Normal 10 2 2 2 2 5" xfId="4654" xr:uid="{00000000-0005-0000-0000-00001E000000}"/>
    <cellStyle name="Normal 10 2 2 2 3" xfId="818" xr:uid="{00000000-0005-0000-0000-00001F000000}"/>
    <cellStyle name="Normal 10 2 2 2 3 2" xfId="3718" xr:uid="{00000000-0005-0000-0000-000020000000}"/>
    <cellStyle name="Normal 10 2 2 2 3 2 2" xfId="9562" xr:uid="{00000000-0005-0000-0000-000021000000}"/>
    <cellStyle name="Normal 10 2 2 2 3 2 3" xfId="5770" xr:uid="{00000000-0005-0000-0000-000022000000}"/>
    <cellStyle name="Normal 10 2 2 2 3 3" xfId="2290" xr:uid="{00000000-0005-0000-0000-000023000000}"/>
    <cellStyle name="Normal 10 2 2 2 3 3 2" xfId="8134" xr:uid="{00000000-0005-0000-0000-000024000000}"/>
    <cellStyle name="Normal 10 2 2 2 3 4" xfId="6662" xr:uid="{00000000-0005-0000-0000-000025000000}"/>
    <cellStyle name="Normal 10 2 2 2 3 5" xfId="4342" xr:uid="{00000000-0005-0000-0000-000026000000}"/>
    <cellStyle name="Normal 10 2 2 2 4" xfId="1398" xr:uid="{00000000-0005-0000-0000-000027000000}"/>
    <cellStyle name="Normal 10 2 2 2 4 2" xfId="2875" xr:uid="{00000000-0005-0000-0000-000028000000}"/>
    <cellStyle name="Normal 10 2 2 2 4 2 2" xfId="8719" xr:uid="{00000000-0005-0000-0000-000029000000}"/>
    <cellStyle name="Normal 10 2 2 2 4 3" xfId="7242" xr:uid="{00000000-0005-0000-0000-00002A000000}"/>
    <cellStyle name="Normal 10 2 2 2 4 4" xfId="4927" xr:uid="{00000000-0005-0000-0000-00002B000000}"/>
    <cellStyle name="Normal 10 2 2 2 5" xfId="550" xr:uid="{00000000-0005-0000-0000-00002C000000}"/>
    <cellStyle name="Normal 10 2 2 2 5 2" xfId="3329" xr:uid="{00000000-0005-0000-0000-00002D000000}"/>
    <cellStyle name="Normal 10 2 2 2 5 2 2" xfId="9173" xr:uid="{00000000-0005-0000-0000-00002E000000}"/>
    <cellStyle name="Normal 10 2 2 2 5 3" xfId="6394" xr:uid="{00000000-0005-0000-0000-00002F000000}"/>
    <cellStyle name="Normal 10 2 2 2 5 4" xfId="5381" xr:uid="{00000000-0005-0000-0000-000030000000}"/>
    <cellStyle name="Normal 10 2 2 2 6" xfId="2022" xr:uid="{00000000-0005-0000-0000-000031000000}"/>
    <cellStyle name="Normal 10 2 2 2 6 2" xfId="7866" xr:uid="{00000000-0005-0000-0000-000032000000}"/>
    <cellStyle name="Normal 10 2 2 2 7" xfId="6082" xr:uid="{00000000-0005-0000-0000-000033000000}"/>
    <cellStyle name="Normal 10 2 2 2 8" xfId="4074" xr:uid="{00000000-0005-0000-0000-000034000000}"/>
    <cellStyle name="Normal 10 2 2 3" xfId="946" xr:uid="{00000000-0005-0000-0000-000035000000}"/>
    <cellStyle name="Normal 10 2 2 3 2" xfId="1526" xr:uid="{00000000-0005-0000-0000-000036000000}"/>
    <cellStyle name="Normal 10 2 2 3 2 2" xfId="3003" xr:uid="{00000000-0005-0000-0000-000037000000}"/>
    <cellStyle name="Normal 10 2 2 3 2 2 2" xfId="8847" xr:uid="{00000000-0005-0000-0000-000038000000}"/>
    <cellStyle name="Normal 10 2 2 3 2 3" xfId="7370" xr:uid="{00000000-0005-0000-0000-000039000000}"/>
    <cellStyle name="Normal 10 2 2 3 2 4" xfId="5055" xr:uid="{00000000-0005-0000-0000-00003A000000}"/>
    <cellStyle name="Normal 10 2 2 3 3" xfId="2418" xr:uid="{00000000-0005-0000-0000-00003B000000}"/>
    <cellStyle name="Normal 10 2 2 3 3 2" xfId="8262" xr:uid="{00000000-0005-0000-0000-00003C000000}"/>
    <cellStyle name="Normal 10 2 2 3 4" xfId="6790" xr:uid="{00000000-0005-0000-0000-00003D000000}"/>
    <cellStyle name="Normal 10 2 2 3 5" xfId="4470" xr:uid="{00000000-0005-0000-0000-00003E000000}"/>
    <cellStyle name="Normal 10 2 2 4" xfId="690" xr:uid="{00000000-0005-0000-0000-00003F000000}"/>
    <cellStyle name="Normal 10 2 2 4 2" xfId="3590" xr:uid="{00000000-0005-0000-0000-000040000000}"/>
    <cellStyle name="Normal 10 2 2 4 2 2" xfId="9434" xr:uid="{00000000-0005-0000-0000-000041000000}"/>
    <cellStyle name="Normal 10 2 2 4 2 3" xfId="5642" xr:uid="{00000000-0005-0000-0000-000042000000}"/>
    <cellStyle name="Normal 10 2 2 4 3" xfId="2162" xr:uid="{00000000-0005-0000-0000-000043000000}"/>
    <cellStyle name="Normal 10 2 2 4 3 2" xfId="8006" xr:uid="{00000000-0005-0000-0000-000044000000}"/>
    <cellStyle name="Normal 10 2 2 4 4" xfId="6534" xr:uid="{00000000-0005-0000-0000-000045000000}"/>
    <cellStyle name="Normal 10 2 2 4 5" xfId="4214" xr:uid="{00000000-0005-0000-0000-000046000000}"/>
    <cellStyle name="Normal 10 2 2 5" xfId="1270" xr:uid="{00000000-0005-0000-0000-000047000000}"/>
    <cellStyle name="Normal 10 2 2 5 2" xfId="2747" xr:uid="{00000000-0005-0000-0000-000048000000}"/>
    <cellStyle name="Normal 10 2 2 5 2 2" xfId="8591" xr:uid="{00000000-0005-0000-0000-000049000000}"/>
    <cellStyle name="Normal 10 2 2 5 3" xfId="7114" xr:uid="{00000000-0005-0000-0000-00004A000000}"/>
    <cellStyle name="Normal 10 2 2 5 4" xfId="4799" xr:uid="{00000000-0005-0000-0000-00004B000000}"/>
    <cellStyle name="Normal 10 2 2 6" xfId="366" xr:uid="{00000000-0005-0000-0000-00004C000000}"/>
    <cellStyle name="Normal 10 2 2 6 2" xfId="3249" xr:uid="{00000000-0005-0000-0000-00004D000000}"/>
    <cellStyle name="Normal 10 2 2 6 2 2" xfId="9093" xr:uid="{00000000-0005-0000-0000-00004E000000}"/>
    <cellStyle name="Normal 10 2 2 6 3" xfId="6210" xr:uid="{00000000-0005-0000-0000-00004F000000}"/>
    <cellStyle name="Normal 10 2 2 6 4" xfId="5301" xr:uid="{00000000-0005-0000-0000-000050000000}"/>
    <cellStyle name="Normal 10 2 2 7" xfId="1838" xr:uid="{00000000-0005-0000-0000-000051000000}"/>
    <cellStyle name="Normal 10 2 2 7 2" xfId="7682" xr:uid="{00000000-0005-0000-0000-000052000000}"/>
    <cellStyle name="Normal 10 2 2 8" xfId="5954" xr:uid="{00000000-0005-0000-0000-000053000000}"/>
    <cellStyle name="Normal 10 2 2 9" xfId="3890" xr:uid="{00000000-0005-0000-0000-000054000000}"/>
    <cellStyle name="Normal 10 2 3" xfId="152" xr:uid="{00000000-0005-0000-0000-000055000000}"/>
    <cellStyle name="Normal 10 2 3 2" xfId="280" xr:uid="{00000000-0005-0000-0000-000056000000}"/>
    <cellStyle name="Normal 10 2 3 2 2" xfId="1172" xr:uid="{00000000-0005-0000-0000-000057000000}"/>
    <cellStyle name="Normal 10 2 3 2 2 2" xfId="1752" xr:uid="{00000000-0005-0000-0000-000058000000}"/>
    <cellStyle name="Normal 10 2 3 2 2 2 2" xfId="3229" xr:uid="{00000000-0005-0000-0000-000059000000}"/>
    <cellStyle name="Normal 10 2 3 2 2 2 2 2" xfId="9073" xr:uid="{00000000-0005-0000-0000-00005A000000}"/>
    <cellStyle name="Normal 10 2 3 2 2 2 3" xfId="7596" xr:uid="{00000000-0005-0000-0000-00005B000000}"/>
    <cellStyle name="Normal 10 2 3 2 2 2 4" xfId="5281" xr:uid="{00000000-0005-0000-0000-00005C000000}"/>
    <cellStyle name="Normal 10 2 3 2 2 3" xfId="2644" xr:uid="{00000000-0005-0000-0000-00005D000000}"/>
    <cellStyle name="Normal 10 2 3 2 2 3 2" xfId="8488" xr:uid="{00000000-0005-0000-0000-00005E000000}"/>
    <cellStyle name="Normal 10 2 3 2 2 4" xfId="7016" xr:uid="{00000000-0005-0000-0000-00005F000000}"/>
    <cellStyle name="Normal 10 2 3 2 2 5" xfId="4696" xr:uid="{00000000-0005-0000-0000-000060000000}"/>
    <cellStyle name="Normal 10 2 3 2 3" xfId="860" xr:uid="{00000000-0005-0000-0000-000061000000}"/>
    <cellStyle name="Normal 10 2 3 2 3 2" xfId="3760" xr:uid="{00000000-0005-0000-0000-000062000000}"/>
    <cellStyle name="Normal 10 2 3 2 3 2 2" xfId="9604" xr:uid="{00000000-0005-0000-0000-000063000000}"/>
    <cellStyle name="Normal 10 2 3 2 3 2 3" xfId="5812" xr:uid="{00000000-0005-0000-0000-000064000000}"/>
    <cellStyle name="Normal 10 2 3 2 3 3" xfId="2332" xr:uid="{00000000-0005-0000-0000-000065000000}"/>
    <cellStyle name="Normal 10 2 3 2 3 3 2" xfId="8176" xr:uid="{00000000-0005-0000-0000-000066000000}"/>
    <cellStyle name="Normal 10 2 3 2 3 4" xfId="6704" xr:uid="{00000000-0005-0000-0000-000067000000}"/>
    <cellStyle name="Normal 10 2 3 2 3 5" xfId="4384" xr:uid="{00000000-0005-0000-0000-000068000000}"/>
    <cellStyle name="Normal 10 2 3 2 4" xfId="1440" xr:uid="{00000000-0005-0000-0000-000069000000}"/>
    <cellStyle name="Normal 10 2 3 2 4 2" xfId="2917" xr:uid="{00000000-0005-0000-0000-00006A000000}"/>
    <cellStyle name="Normal 10 2 3 2 4 2 2" xfId="8761" xr:uid="{00000000-0005-0000-0000-00006B000000}"/>
    <cellStyle name="Normal 10 2 3 2 4 3" xfId="7284" xr:uid="{00000000-0005-0000-0000-00006C000000}"/>
    <cellStyle name="Normal 10 2 3 2 4 4" xfId="4969" xr:uid="{00000000-0005-0000-0000-00006D000000}"/>
    <cellStyle name="Normal 10 2 3 2 5" xfId="592" xr:uid="{00000000-0005-0000-0000-00006E000000}"/>
    <cellStyle name="Normal 10 2 3 2 5 2" xfId="3492" xr:uid="{00000000-0005-0000-0000-00006F000000}"/>
    <cellStyle name="Normal 10 2 3 2 5 2 2" xfId="9336" xr:uid="{00000000-0005-0000-0000-000070000000}"/>
    <cellStyle name="Normal 10 2 3 2 5 3" xfId="6436" xr:uid="{00000000-0005-0000-0000-000071000000}"/>
    <cellStyle name="Normal 10 2 3 2 5 4" xfId="5544" xr:uid="{00000000-0005-0000-0000-000072000000}"/>
    <cellStyle name="Normal 10 2 3 2 6" xfId="2064" xr:uid="{00000000-0005-0000-0000-000073000000}"/>
    <cellStyle name="Normal 10 2 3 2 6 2" xfId="7908" xr:uid="{00000000-0005-0000-0000-000074000000}"/>
    <cellStyle name="Normal 10 2 3 2 7" xfId="6124" xr:uid="{00000000-0005-0000-0000-000075000000}"/>
    <cellStyle name="Normal 10 2 3 2 8" xfId="4116" xr:uid="{00000000-0005-0000-0000-000076000000}"/>
    <cellStyle name="Normal 10 2 3 3" xfId="988" xr:uid="{00000000-0005-0000-0000-000077000000}"/>
    <cellStyle name="Normal 10 2 3 3 2" xfId="1568" xr:uid="{00000000-0005-0000-0000-000078000000}"/>
    <cellStyle name="Normal 10 2 3 3 2 2" xfId="3045" xr:uid="{00000000-0005-0000-0000-000079000000}"/>
    <cellStyle name="Normal 10 2 3 3 2 2 2" xfId="8889" xr:uid="{00000000-0005-0000-0000-00007A000000}"/>
    <cellStyle name="Normal 10 2 3 3 2 3" xfId="7412" xr:uid="{00000000-0005-0000-0000-00007B000000}"/>
    <cellStyle name="Normal 10 2 3 3 2 4" xfId="5097" xr:uid="{00000000-0005-0000-0000-00007C000000}"/>
    <cellStyle name="Normal 10 2 3 3 3" xfId="2460" xr:uid="{00000000-0005-0000-0000-00007D000000}"/>
    <cellStyle name="Normal 10 2 3 3 3 2" xfId="8304" xr:uid="{00000000-0005-0000-0000-00007E000000}"/>
    <cellStyle name="Normal 10 2 3 3 4" xfId="6832" xr:uid="{00000000-0005-0000-0000-00007F000000}"/>
    <cellStyle name="Normal 10 2 3 3 5" xfId="4512" xr:uid="{00000000-0005-0000-0000-000080000000}"/>
    <cellStyle name="Normal 10 2 3 4" xfId="732" xr:uid="{00000000-0005-0000-0000-000081000000}"/>
    <cellStyle name="Normal 10 2 3 4 2" xfId="3632" xr:uid="{00000000-0005-0000-0000-000082000000}"/>
    <cellStyle name="Normal 10 2 3 4 2 2" xfId="9476" xr:uid="{00000000-0005-0000-0000-000083000000}"/>
    <cellStyle name="Normal 10 2 3 4 2 3" xfId="5684" xr:uid="{00000000-0005-0000-0000-000084000000}"/>
    <cellStyle name="Normal 10 2 3 4 3" xfId="2204" xr:uid="{00000000-0005-0000-0000-000085000000}"/>
    <cellStyle name="Normal 10 2 3 4 3 2" xfId="8048" xr:uid="{00000000-0005-0000-0000-000086000000}"/>
    <cellStyle name="Normal 10 2 3 4 4" xfId="6576" xr:uid="{00000000-0005-0000-0000-000087000000}"/>
    <cellStyle name="Normal 10 2 3 4 5" xfId="4256" xr:uid="{00000000-0005-0000-0000-000088000000}"/>
    <cellStyle name="Normal 10 2 3 5" xfId="1312" xr:uid="{00000000-0005-0000-0000-000089000000}"/>
    <cellStyle name="Normal 10 2 3 5 2" xfId="2789" xr:uid="{00000000-0005-0000-0000-00008A000000}"/>
    <cellStyle name="Normal 10 2 3 5 2 2" xfId="8633" xr:uid="{00000000-0005-0000-0000-00008B000000}"/>
    <cellStyle name="Normal 10 2 3 5 3" xfId="7156" xr:uid="{00000000-0005-0000-0000-00008C000000}"/>
    <cellStyle name="Normal 10 2 3 5 4" xfId="4841" xr:uid="{00000000-0005-0000-0000-00008D000000}"/>
    <cellStyle name="Normal 10 2 3 6" xfId="408" xr:uid="{00000000-0005-0000-0000-00008E000000}"/>
    <cellStyle name="Normal 10 2 3 6 2" xfId="3365" xr:uid="{00000000-0005-0000-0000-00008F000000}"/>
    <cellStyle name="Normal 10 2 3 6 2 2" xfId="9209" xr:uid="{00000000-0005-0000-0000-000090000000}"/>
    <cellStyle name="Normal 10 2 3 6 3" xfId="6252" xr:uid="{00000000-0005-0000-0000-000091000000}"/>
    <cellStyle name="Normal 10 2 3 6 4" xfId="5417" xr:uid="{00000000-0005-0000-0000-000092000000}"/>
    <cellStyle name="Normal 10 2 3 7" xfId="1880" xr:uid="{00000000-0005-0000-0000-000093000000}"/>
    <cellStyle name="Normal 10 2 3 7 2" xfId="7724" xr:uid="{00000000-0005-0000-0000-000094000000}"/>
    <cellStyle name="Normal 10 2 3 8" xfId="5996" xr:uid="{00000000-0005-0000-0000-000095000000}"/>
    <cellStyle name="Normal 10 2 3 9" xfId="3932" xr:uid="{00000000-0005-0000-0000-000096000000}"/>
    <cellStyle name="Normal 10 2 4" xfId="195" xr:uid="{00000000-0005-0000-0000-000097000000}"/>
    <cellStyle name="Normal 10 2 4 2" xfId="1087" xr:uid="{00000000-0005-0000-0000-000098000000}"/>
    <cellStyle name="Normal 10 2 4 2 2" xfId="1667" xr:uid="{00000000-0005-0000-0000-000099000000}"/>
    <cellStyle name="Normal 10 2 4 2 2 2" xfId="3144" xr:uid="{00000000-0005-0000-0000-00009A000000}"/>
    <cellStyle name="Normal 10 2 4 2 2 2 2" xfId="8988" xr:uid="{00000000-0005-0000-0000-00009B000000}"/>
    <cellStyle name="Normal 10 2 4 2 2 3" xfId="7511" xr:uid="{00000000-0005-0000-0000-00009C000000}"/>
    <cellStyle name="Normal 10 2 4 2 2 4" xfId="5196" xr:uid="{00000000-0005-0000-0000-00009D000000}"/>
    <cellStyle name="Normal 10 2 4 2 3" xfId="2559" xr:uid="{00000000-0005-0000-0000-00009E000000}"/>
    <cellStyle name="Normal 10 2 4 2 3 2" xfId="8403" xr:uid="{00000000-0005-0000-0000-00009F000000}"/>
    <cellStyle name="Normal 10 2 4 2 4" xfId="6931" xr:uid="{00000000-0005-0000-0000-0000A0000000}"/>
    <cellStyle name="Normal 10 2 4 2 5" xfId="4611" xr:uid="{00000000-0005-0000-0000-0000A1000000}"/>
    <cellStyle name="Normal 10 2 4 3" xfId="775" xr:uid="{00000000-0005-0000-0000-0000A2000000}"/>
    <cellStyle name="Normal 10 2 4 3 2" xfId="3675" xr:uid="{00000000-0005-0000-0000-0000A3000000}"/>
    <cellStyle name="Normal 10 2 4 3 2 2" xfId="9519" xr:uid="{00000000-0005-0000-0000-0000A4000000}"/>
    <cellStyle name="Normal 10 2 4 3 2 3" xfId="5727" xr:uid="{00000000-0005-0000-0000-0000A5000000}"/>
    <cellStyle name="Normal 10 2 4 3 3" xfId="2247" xr:uid="{00000000-0005-0000-0000-0000A6000000}"/>
    <cellStyle name="Normal 10 2 4 3 3 2" xfId="8091" xr:uid="{00000000-0005-0000-0000-0000A7000000}"/>
    <cellStyle name="Normal 10 2 4 3 4" xfId="6619" xr:uid="{00000000-0005-0000-0000-0000A8000000}"/>
    <cellStyle name="Normal 10 2 4 3 5" xfId="4299" xr:uid="{00000000-0005-0000-0000-0000A9000000}"/>
    <cellStyle name="Normal 10 2 4 4" xfId="1355" xr:uid="{00000000-0005-0000-0000-0000AA000000}"/>
    <cellStyle name="Normal 10 2 4 4 2" xfId="2832" xr:uid="{00000000-0005-0000-0000-0000AB000000}"/>
    <cellStyle name="Normal 10 2 4 4 2 2" xfId="8676" xr:uid="{00000000-0005-0000-0000-0000AC000000}"/>
    <cellStyle name="Normal 10 2 4 4 3" xfId="7199" xr:uid="{00000000-0005-0000-0000-0000AD000000}"/>
    <cellStyle name="Normal 10 2 4 4 4" xfId="4884" xr:uid="{00000000-0005-0000-0000-0000AE000000}"/>
    <cellStyle name="Normal 10 2 4 5" xfId="507" xr:uid="{00000000-0005-0000-0000-0000AF000000}"/>
    <cellStyle name="Normal 10 2 4 5 2" xfId="3405" xr:uid="{00000000-0005-0000-0000-0000B0000000}"/>
    <cellStyle name="Normal 10 2 4 5 2 2" xfId="9249" xr:uid="{00000000-0005-0000-0000-0000B1000000}"/>
    <cellStyle name="Normal 10 2 4 5 3" xfId="6351" xr:uid="{00000000-0005-0000-0000-0000B2000000}"/>
    <cellStyle name="Normal 10 2 4 5 4" xfId="5457" xr:uid="{00000000-0005-0000-0000-0000B3000000}"/>
    <cellStyle name="Normal 10 2 4 6" xfId="1979" xr:uid="{00000000-0005-0000-0000-0000B4000000}"/>
    <cellStyle name="Normal 10 2 4 6 2" xfId="7823" xr:uid="{00000000-0005-0000-0000-0000B5000000}"/>
    <cellStyle name="Normal 10 2 4 7" xfId="6039" xr:uid="{00000000-0005-0000-0000-0000B6000000}"/>
    <cellStyle name="Normal 10 2 4 8" xfId="4031" xr:uid="{00000000-0005-0000-0000-0000B7000000}"/>
    <cellStyle name="Normal 10 2 5" xfId="464" xr:uid="{00000000-0005-0000-0000-0000B8000000}"/>
    <cellStyle name="Normal 10 2 5 2" xfId="1044" xr:uid="{00000000-0005-0000-0000-0000B9000000}"/>
    <cellStyle name="Normal 10 2 5 2 2" xfId="3804" xr:uid="{00000000-0005-0000-0000-0000BA000000}"/>
    <cellStyle name="Normal 10 2 5 2 2 2" xfId="9648" xr:uid="{00000000-0005-0000-0000-0000BB000000}"/>
    <cellStyle name="Normal 10 2 5 2 2 3" xfId="5856" xr:uid="{00000000-0005-0000-0000-0000BC000000}"/>
    <cellStyle name="Normal 10 2 5 2 3" xfId="2516" xr:uid="{00000000-0005-0000-0000-0000BD000000}"/>
    <cellStyle name="Normal 10 2 5 2 3 2" xfId="8360" xr:uid="{00000000-0005-0000-0000-0000BE000000}"/>
    <cellStyle name="Normal 10 2 5 2 4" xfId="6888" xr:uid="{00000000-0005-0000-0000-0000BF000000}"/>
    <cellStyle name="Normal 10 2 5 2 5" xfId="4568" xr:uid="{00000000-0005-0000-0000-0000C0000000}"/>
    <cellStyle name="Normal 10 2 5 3" xfId="1624" xr:uid="{00000000-0005-0000-0000-0000C1000000}"/>
    <cellStyle name="Normal 10 2 5 3 2" xfId="3101" xr:uid="{00000000-0005-0000-0000-0000C2000000}"/>
    <cellStyle name="Normal 10 2 5 3 2 2" xfId="8945" xr:uid="{00000000-0005-0000-0000-0000C3000000}"/>
    <cellStyle name="Normal 10 2 5 3 3" xfId="7468" xr:uid="{00000000-0005-0000-0000-0000C4000000}"/>
    <cellStyle name="Normal 10 2 5 3 4" xfId="5153" xr:uid="{00000000-0005-0000-0000-0000C5000000}"/>
    <cellStyle name="Normal 10 2 5 4" xfId="1936" xr:uid="{00000000-0005-0000-0000-0000C6000000}"/>
    <cellStyle name="Normal 10 2 5 4 2" xfId="7780" xr:uid="{00000000-0005-0000-0000-0000C7000000}"/>
    <cellStyle name="Normal 10 2 5 5" xfId="6308" xr:uid="{00000000-0005-0000-0000-0000C8000000}"/>
    <cellStyle name="Normal 10 2 5 6" xfId="3988" xr:uid="{00000000-0005-0000-0000-0000C9000000}"/>
    <cellStyle name="Normal 10 2 6" xfId="903" xr:uid="{00000000-0005-0000-0000-0000CA000000}"/>
    <cellStyle name="Normal 10 2 6 2" xfId="1483" xr:uid="{00000000-0005-0000-0000-0000CB000000}"/>
    <cellStyle name="Normal 10 2 6 2 2" xfId="2960" xr:uid="{00000000-0005-0000-0000-0000CC000000}"/>
    <cellStyle name="Normal 10 2 6 2 2 2" xfId="8804" xr:uid="{00000000-0005-0000-0000-0000CD000000}"/>
    <cellStyle name="Normal 10 2 6 2 3" xfId="7327" xr:uid="{00000000-0005-0000-0000-0000CE000000}"/>
    <cellStyle name="Normal 10 2 6 2 4" xfId="5012" xr:uid="{00000000-0005-0000-0000-0000CF000000}"/>
    <cellStyle name="Normal 10 2 6 3" xfId="2375" xr:uid="{00000000-0005-0000-0000-0000D0000000}"/>
    <cellStyle name="Normal 10 2 6 3 2" xfId="8219" xr:uid="{00000000-0005-0000-0000-0000D1000000}"/>
    <cellStyle name="Normal 10 2 6 4" xfId="6747" xr:uid="{00000000-0005-0000-0000-0000D2000000}"/>
    <cellStyle name="Normal 10 2 6 5" xfId="4427" xr:uid="{00000000-0005-0000-0000-0000D3000000}"/>
    <cellStyle name="Normal 10 2 7" xfId="647" xr:uid="{00000000-0005-0000-0000-0000D4000000}"/>
    <cellStyle name="Normal 10 2 7 2" xfId="3547" xr:uid="{00000000-0005-0000-0000-0000D5000000}"/>
    <cellStyle name="Normal 10 2 7 2 2" xfId="9391" xr:uid="{00000000-0005-0000-0000-0000D6000000}"/>
    <cellStyle name="Normal 10 2 7 2 3" xfId="5599" xr:uid="{00000000-0005-0000-0000-0000D7000000}"/>
    <cellStyle name="Normal 10 2 7 3" xfId="2119" xr:uid="{00000000-0005-0000-0000-0000D8000000}"/>
    <cellStyle name="Normal 10 2 7 3 2" xfId="7963" xr:uid="{00000000-0005-0000-0000-0000D9000000}"/>
    <cellStyle name="Normal 10 2 7 4" xfId="6491" xr:uid="{00000000-0005-0000-0000-0000DA000000}"/>
    <cellStyle name="Normal 10 2 7 5" xfId="4171" xr:uid="{00000000-0005-0000-0000-0000DB000000}"/>
    <cellStyle name="Normal 10 2 8" xfId="1227" xr:uid="{00000000-0005-0000-0000-0000DC000000}"/>
    <cellStyle name="Normal 10 2 8 2" xfId="2704" xr:uid="{00000000-0005-0000-0000-0000DD000000}"/>
    <cellStyle name="Normal 10 2 8 2 2" xfId="8548" xr:uid="{00000000-0005-0000-0000-0000DE000000}"/>
    <cellStyle name="Normal 10 2 8 3" xfId="7071" xr:uid="{00000000-0005-0000-0000-0000DF000000}"/>
    <cellStyle name="Normal 10 2 8 4" xfId="4756" xr:uid="{00000000-0005-0000-0000-0000E0000000}"/>
    <cellStyle name="Normal 10 2 9" xfId="323" xr:uid="{00000000-0005-0000-0000-0000E1000000}"/>
    <cellStyle name="Normal 10 2 9 2" xfId="3258" xr:uid="{00000000-0005-0000-0000-0000E2000000}"/>
    <cellStyle name="Normal 10 2 9 2 2" xfId="9102" xr:uid="{00000000-0005-0000-0000-0000E3000000}"/>
    <cellStyle name="Normal 10 2 9 3" xfId="6167" xr:uid="{00000000-0005-0000-0000-0000E4000000}"/>
    <cellStyle name="Normal 10 2 9 4" xfId="5310" xr:uid="{00000000-0005-0000-0000-0000E5000000}"/>
    <cellStyle name="Normal 10 3" xfId="102" xr:uid="{00000000-0005-0000-0000-0000E6000000}"/>
    <cellStyle name="Normal 10 3 2" xfId="230" xr:uid="{00000000-0005-0000-0000-0000E7000000}"/>
    <cellStyle name="Normal 10 3 2 2" xfId="1122" xr:uid="{00000000-0005-0000-0000-0000E8000000}"/>
    <cellStyle name="Normal 10 3 2 2 2" xfId="1702" xr:uid="{00000000-0005-0000-0000-0000E9000000}"/>
    <cellStyle name="Normal 10 3 2 2 2 2" xfId="3179" xr:uid="{00000000-0005-0000-0000-0000EA000000}"/>
    <cellStyle name="Normal 10 3 2 2 2 2 2" xfId="9023" xr:uid="{00000000-0005-0000-0000-0000EB000000}"/>
    <cellStyle name="Normal 10 3 2 2 2 3" xfId="7546" xr:uid="{00000000-0005-0000-0000-0000EC000000}"/>
    <cellStyle name="Normal 10 3 2 2 2 4" xfId="5231" xr:uid="{00000000-0005-0000-0000-0000ED000000}"/>
    <cellStyle name="Normal 10 3 2 2 3" xfId="2594" xr:uid="{00000000-0005-0000-0000-0000EE000000}"/>
    <cellStyle name="Normal 10 3 2 2 3 2" xfId="8438" xr:uid="{00000000-0005-0000-0000-0000EF000000}"/>
    <cellStyle name="Normal 10 3 2 2 4" xfId="6966" xr:uid="{00000000-0005-0000-0000-0000F0000000}"/>
    <cellStyle name="Normal 10 3 2 2 5" xfId="4646" xr:uid="{00000000-0005-0000-0000-0000F1000000}"/>
    <cellStyle name="Normal 10 3 2 3" xfId="810" xr:uid="{00000000-0005-0000-0000-0000F2000000}"/>
    <cellStyle name="Normal 10 3 2 3 2" xfId="3710" xr:uid="{00000000-0005-0000-0000-0000F3000000}"/>
    <cellStyle name="Normal 10 3 2 3 2 2" xfId="9554" xr:uid="{00000000-0005-0000-0000-0000F4000000}"/>
    <cellStyle name="Normal 10 3 2 3 2 3" xfId="5762" xr:uid="{00000000-0005-0000-0000-0000F5000000}"/>
    <cellStyle name="Normal 10 3 2 3 3" xfId="2282" xr:uid="{00000000-0005-0000-0000-0000F6000000}"/>
    <cellStyle name="Normal 10 3 2 3 3 2" xfId="8126" xr:uid="{00000000-0005-0000-0000-0000F7000000}"/>
    <cellStyle name="Normal 10 3 2 3 4" xfId="6654" xr:uid="{00000000-0005-0000-0000-0000F8000000}"/>
    <cellStyle name="Normal 10 3 2 3 5" xfId="4334" xr:uid="{00000000-0005-0000-0000-0000F9000000}"/>
    <cellStyle name="Normal 10 3 2 4" xfId="1390" xr:uid="{00000000-0005-0000-0000-0000FA000000}"/>
    <cellStyle name="Normal 10 3 2 4 2" xfId="2867" xr:uid="{00000000-0005-0000-0000-0000FB000000}"/>
    <cellStyle name="Normal 10 3 2 4 2 2" xfId="8711" xr:uid="{00000000-0005-0000-0000-0000FC000000}"/>
    <cellStyle name="Normal 10 3 2 4 3" xfId="7234" xr:uid="{00000000-0005-0000-0000-0000FD000000}"/>
    <cellStyle name="Normal 10 3 2 4 4" xfId="4919" xr:uid="{00000000-0005-0000-0000-0000FE000000}"/>
    <cellStyle name="Normal 10 3 2 5" xfId="542" xr:uid="{00000000-0005-0000-0000-0000FF000000}"/>
    <cellStyle name="Normal 10 3 2 5 2" xfId="3335" xr:uid="{00000000-0005-0000-0000-000000010000}"/>
    <cellStyle name="Normal 10 3 2 5 2 2" xfId="9179" xr:uid="{00000000-0005-0000-0000-000001010000}"/>
    <cellStyle name="Normal 10 3 2 5 3" xfId="6386" xr:uid="{00000000-0005-0000-0000-000002010000}"/>
    <cellStyle name="Normal 10 3 2 5 4" xfId="5387" xr:uid="{00000000-0005-0000-0000-000003010000}"/>
    <cellStyle name="Normal 10 3 2 6" xfId="2014" xr:uid="{00000000-0005-0000-0000-000004010000}"/>
    <cellStyle name="Normal 10 3 2 6 2" xfId="7858" xr:uid="{00000000-0005-0000-0000-000005010000}"/>
    <cellStyle name="Normal 10 3 2 7" xfId="6074" xr:uid="{00000000-0005-0000-0000-000006010000}"/>
    <cellStyle name="Normal 10 3 2 8" xfId="4066" xr:uid="{00000000-0005-0000-0000-000007010000}"/>
    <cellStyle name="Normal 10 3 3" xfId="938" xr:uid="{00000000-0005-0000-0000-000008010000}"/>
    <cellStyle name="Normal 10 3 3 2" xfId="1518" xr:uid="{00000000-0005-0000-0000-000009010000}"/>
    <cellStyle name="Normal 10 3 3 2 2" xfId="2995" xr:uid="{00000000-0005-0000-0000-00000A010000}"/>
    <cellStyle name="Normal 10 3 3 2 2 2" xfId="8839" xr:uid="{00000000-0005-0000-0000-00000B010000}"/>
    <cellStyle name="Normal 10 3 3 2 3" xfId="7362" xr:uid="{00000000-0005-0000-0000-00000C010000}"/>
    <cellStyle name="Normal 10 3 3 2 4" xfId="5047" xr:uid="{00000000-0005-0000-0000-00000D010000}"/>
    <cellStyle name="Normal 10 3 3 3" xfId="2410" xr:uid="{00000000-0005-0000-0000-00000E010000}"/>
    <cellStyle name="Normal 10 3 3 3 2" xfId="8254" xr:uid="{00000000-0005-0000-0000-00000F010000}"/>
    <cellStyle name="Normal 10 3 3 4" xfId="6782" xr:uid="{00000000-0005-0000-0000-000010010000}"/>
    <cellStyle name="Normal 10 3 3 5" xfId="4462" xr:uid="{00000000-0005-0000-0000-000011010000}"/>
    <cellStyle name="Normal 10 3 4" xfId="682" xr:uid="{00000000-0005-0000-0000-000012010000}"/>
    <cellStyle name="Normal 10 3 4 2" xfId="3582" xr:uid="{00000000-0005-0000-0000-000013010000}"/>
    <cellStyle name="Normal 10 3 4 2 2" xfId="9426" xr:uid="{00000000-0005-0000-0000-000014010000}"/>
    <cellStyle name="Normal 10 3 4 2 3" xfId="5634" xr:uid="{00000000-0005-0000-0000-000015010000}"/>
    <cellStyle name="Normal 10 3 4 3" xfId="2154" xr:uid="{00000000-0005-0000-0000-000016010000}"/>
    <cellStyle name="Normal 10 3 4 3 2" xfId="7998" xr:uid="{00000000-0005-0000-0000-000017010000}"/>
    <cellStyle name="Normal 10 3 4 4" xfId="6526" xr:uid="{00000000-0005-0000-0000-000018010000}"/>
    <cellStyle name="Normal 10 3 4 5" xfId="4206" xr:uid="{00000000-0005-0000-0000-000019010000}"/>
    <cellStyle name="Normal 10 3 5" xfId="1262" xr:uid="{00000000-0005-0000-0000-00001A010000}"/>
    <cellStyle name="Normal 10 3 5 2" xfId="2739" xr:uid="{00000000-0005-0000-0000-00001B010000}"/>
    <cellStyle name="Normal 10 3 5 2 2" xfId="8583" xr:uid="{00000000-0005-0000-0000-00001C010000}"/>
    <cellStyle name="Normal 10 3 5 3" xfId="7106" xr:uid="{00000000-0005-0000-0000-00001D010000}"/>
    <cellStyle name="Normal 10 3 5 4" xfId="4791" xr:uid="{00000000-0005-0000-0000-00001E010000}"/>
    <cellStyle name="Normal 10 3 6" xfId="358" xr:uid="{00000000-0005-0000-0000-00001F010000}"/>
    <cellStyle name="Normal 10 3 6 2" xfId="3460" xr:uid="{00000000-0005-0000-0000-000020010000}"/>
    <cellStyle name="Normal 10 3 6 2 2" xfId="9304" xr:uid="{00000000-0005-0000-0000-000021010000}"/>
    <cellStyle name="Normal 10 3 6 3" xfId="6202" xr:uid="{00000000-0005-0000-0000-000022010000}"/>
    <cellStyle name="Normal 10 3 6 4" xfId="5512" xr:uid="{00000000-0005-0000-0000-000023010000}"/>
    <cellStyle name="Normal 10 3 7" xfId="1830" xr:uid="{00000000-0005-0000-0000-000024010000}"/>
    <cellStyle name="Normal 10 3 7 2" xfId="7674" xr:uid="{00000000-0005-0000-0000-000025010000}"/>
    <cellStyle name="Normal 10 3 8" xfId="5946" xr:uid="{00000000-0005-0000-0000-000026010000}"/>
    <cellStyle name="Normal 10 3 9" xfId="3882" xr:uid="{00000000-0005-0000-0000-000027010000}"/>
    <cellStyle name="Normal 10 4" xfId="144" xr:uid="{00000000-0005-0000-0000-000028010000}"/>
    <cellStyle name="Normal 10 4 2" xfId="272" xr:uid="{00000000-0005-0000-0000-000029010000}"/>
    <cellStyle name="Normal 10 4 2 2" xfId="1164" xr:uid="{00000000-0005-0000-0000-00002A010000}"/>
    <cellStyle name="Normal 10 4 2 2 2" xfId="1744" xr:uid="{00000000-0005-0000-0000-00002B010000}"/>
    <cellStyle name="Normal 10 4 2 2 2 2" xfId="3221" xr:uid="{00000000-0005-0000-0000-00002C010000}"/>
    <cellStyle name="Normal 10 4 2 2 2 2 2" xfId="9065" xr:uid="{00000000-0005-0000-0000-00002D010000}"/>
    <cellStyle name="Normal 10 4 2 2 2 3" xfId="7588" xr:uid="{00000000-0005-0000-0000-00002E010000}"/>
    <cellStyle name="Normal 10 4 2 2 2 4" xfId="5273" xr:uid="{00000000-0005-0000-0000-00002F010000}"/>
    <cellStyle name="Normal 10 4 2 2 3" xfId="2636" xr:uid="{00000000-0005-0000-0000-000030010000}"/>
    <cellStyle name="Normal 10 4 2 2 3 2" xfId="8480" xr:uid="{00000000-0005-0000-0000-000031010000}"/>
    <cellStyle name="Normal 10 4 2 2 4" xfId="7008" xr:uid="{00000000-0005-0000-0000-000032010000}"/>
    <cellStyle name="Normal 10 4 2 2 5" xfId="4688" xr:uid="{00000000-0005-0000-0000-000033010000}"/>
    <cellStyle name="Normal 10 4 2 3" xfId="852" xr:uid="{00000000-0005-0000-0000-000034010000}"/>
    <cellStyle name="Normal 10 4 2 3 2" xfId="3752" xr:uid="{00000000-0005-0000-0000-000035010000}"/>
    <cellStyle name="Normal 10 4 2 3 2 2" xfId="9596" xr:uid="{00000000-0005-0000-0000-000036010000}"/>
    <cellStyle name="Normal 10 4 2 3 2 3" xfId="5804" xr:uid="{00000000-0005-0000-0000-000037010000}"/>
    <cellStyle name="Normal 10 4 2 3 3" xfId="2324" xr:uid="{00000000-0005-0000-0000-000038010000}"/>
    <cellStyle name="Normal 10 4 2 3 3 2" xfId="8168" xr:uid="{00000000-0005-0000-0000-000039010000}"/>
    <cellStyle name="Normal 10 4 2 3 4" xfId="6696" xr:uid="{00000000-0005-0000-0000-00003A010000}"/>
    <cellStyle name="Normal 10 4 2 3 5" xfId="4376" xr:uid="{00000000-0005-0000-0000-00003B010000}"/>
    <cellStyle name="Normal 10 4 2 4" xfId="1432" xr:uid="{00000000-0005-0000-0000-00003C010000}"/>
    <cellStyle name="Normal 10 4 2 4 2" xfId="2909" xr:uid="{00000000-0005-0000-0000-00003D010000}"/>
    <cellStyle name="Normal 10 4 2 4 2 2" xfId="8753" xr:uid="{00000000-0005-0000-0000-00003E010000}"/>
    <cellStyle name="Normal 10 4 2 4 3" xfId="7276" xr:uid="{00000000-0005-0000-0000-00003F010000}"/>
    <cellStyle name="Normal 10 4 2 4 4" xfId="4961" xr:uid="{00000000-0005-0000-0000-000040010000}"/>
    <cellStyle name="Normal 10 4 2 5" xfId="584" xr:uid="{00000000-0005-0000-0000-000041010000}"/>
    <cellStyle name="Normal 10 4 2 5 2" xfId="3484" xr:uid="{00000000-0005-0000-0000-000042010000}"/>
    <cellStyle name="Normal 10 4 2 5 2 2" xfId="9328" xr:uid="{00000000-0005-0000-0000-000043010000}"/>
    <cellStyle name="Normal 10 4 2 5 3" xfId="6428" xr:uid="{00000000-0005-0000-0000-000044010000}"/>
    <cellStyle name="Normal 10 4 2 5 4" xfId="5536" xr:uid="{00000000-0005-0000-0000-000045010000}"/>
    <cellStyle name="Normal 10 4 2 6" xfId="2056" xr:uid="{00000000-0005-0000-0000-000046010000}"/>
    <cellStyle name="Normal 10 4 2 6 2" xfId="7900" xr:uid="{00000000-0005-0000-0000-000047010000}"/>
    <cellStyle name="Normal 10 4 2 7" xfId="6116" xr:uid="{00000000-0005-0000-0000-000048010000}"/>
    <cellStyle name="Normal 10 4 2 8" xfId="4108" xr:uid="{00000000-0005-0000-0000-000049010000}"/>
    <cellStyle name="Normal 10 4 3" xfId="980" xr:uid="{00000000-0005-0000-0000-00004A010000}"/>
    <cellStyle name="Normal 10 4 3 2" xfId="1560" xr:uid="{00000000-0005-0000-0000-00004B010000}"/>
    <cellStyle name="Normal 10 4 3 2 2" xfId="3037" xr:uid="{00000000-0005-0000-0000-00004C010000}"/>
    <cellStyle name="Normal 10 4 3 2 2 2" xfId="8881" xr:uid="{00000000-0005-0000-0000-00004D010000}"/>
    <cellStyle name="Normal 10 4 3 2 3" xfId="7404" xr:uid="{00000000-0005-0000-0000-00004E010000}"/>
    <cellStyle name="Normal 10 4 3 2 4" xfId="5089" xr:uid="{00000000-0005-0000-0000-00004F010000}"/>
    <cellStyle name="Normal 10 4 3 3" xfId="2452" xr:uid="{00000000-0005-0000-0000-000050010000}"/>
    <cellStyle name="Normal 10 4 3 3 2" xfId="8296" xr:uid="{00000000-0005-0000-0000-000051010000}"/>
    <cellStyle name="Normal 10 4 3 4" xfId="6824" xr:uid="{00000000-0005-0000-0000-000052010000}"/>
    <cellStyle name="Normal 10 4 3 5" xfId="4504" xr:uid="{00000000-0005-0000-0000-000053010000}"/>
    <cellStyle name="Normal 10 4 4" xfId="724" xr:uid="{00000000-0005-0000-0000-000054010000}"/>
    <cellStyle name="Normal 10 4 4 2" xfId="3624" xr:uid="{00000000-0005-0000-0000-000055010000}"/>
    <cellStyle name="Normal 10 4 4 2 2" xfId="9468" xr:uid="{00000000-0005-0000-0000-000056010000}"/>
    <cellStyle name="Normal 10 4 4 2 3" xfId="5676" xr:uid="{00000000-0005-0000-0000-000057010000}"/>
    <cellStyle name="Normal 10 4 4 3" xfId="2196" xr:uid="{00000000-0005-0000-0000-000058010000}"/>
    <cellStyle name="Normal 10 4 4 3 2" xfId="8040" xr:uid="{00000000-0005-0000-0000-000059010000}"/>
    <cellStyle name="Normal 10 4 4 4" xfId="6568" xr:uid="{00000000-0005-0000-0000-00005A010000}"/>
    <cellStyle name="Normal 10 4 4 5" xfId="4248" xr:uid="{00000000-0005-0000-0000-00005B010000}"/>
    <cellStyle name="Normal 10 4 5" xfId="1304" xr:uid="{00000000-0005-0000-0000-00005C010000}"/>
    <cellStyle name="Normal 10 4 5 2" xfId="2781" xr:uid="{00000000-0005-0000-0000-00005D010000}"/>
    <cellStyle name="Normal 10 4 5 2 2" xfId="8625" xr:uid="{00000000-0005-0000-0000-00005E010000}"/>
    <cellStyle name="Normal 10 4 5 3" xfId="7148" xr:uid="{00000000-0005-0000-0000-00005F010000}"/>
    <cellStyle name="Normal 10 4 5 4" xfId="4833" xr:uid="{00000000-0005-0000-0000-000060010000}"/>
    <cellStyle name="Normal 10 4 6" xfId="400" xr:uid="{00000000-0005-0000-0000-000061010000}"/>
    <cellStyle name="Normal 10 4 6 2" xfId="3320" xr:uid="{00000000-0005-0000-0000-000062010000}"/>
    <cellStyle name="Normal 10 4 6 2 2" xfId="9164" xr:uid="{00000000-0005-0000-0000-000063010000}"/>
    <cellStyle name="Normal 10 4 6 3" xfId="6244" xr:uid="{00000000-0005-0000-0000-000064010000}"/>
    <cellStyle name="Normal 10 4 6 4" xfId="5372" xr:uid="{00000000-0005-0000-0000-000065010000}"/>
    <cellStyle name="Normal 10 4 7" xfId="1872" xr:uid="{00000000-0005-0000-0000-000066010000}"/>
    <cellStyle name="Normal 10 4 7 2" xfId="7716" xr:uid="{00000000-0005-0000-0000-000067010000}"/>
    <cellStyle name="Normal 10 4 8" xfId="5988" xr:uid="{00000000-0005-0000-0000-000068010000}"/>
    <cellStyle name="Normal 10 4 9" xfId="3924" xr:uid="{00000000-0005-0000-0000-000069010000}"/>
    <cellStyle name="Normal 10 5" xfId="187" xr:uid="{00000000-0005-0000-0000-00006A010000}"/>
    <cellStyle name="Normal 10 5 2" xfId="1079" xr:uid="{00000000-0005-0000-0000-00006B010000}"/>
    <cellStyle name="Normal 10 5 2 2" xfId="1659" xr:uid="{00000000-0005-0000-0000-00006C010000}"/>
    <cellStyle name="Normal 10 5 2 2 2" xfId="3136" xr:uid="{00000000-0005-0000-0000-00006D010000}"/>
    <cellStyle name="Normal 10 5 2 2 2 2" xfId="8980" xr:uid="{00000000-0005-0000-0000-00006E010000}"/>
    <cellStyle name="Normal 10 5 2 2 3" xfId="7503" xr:uid="{00000000-0005-0000-0000-00006F010000}"/>
    <cellStyle name="Normal 10 5 2 2 4" xfId="5188" xr:uid="{00000000-0005-0000-0000-000070010000}"/>
    <cellStyle name="Normal 10 5 2 3" xfId="2551" xr:uid="{00000000-0005-0000-0000-000071010000}"/>
    <cellStyle name="Normal 10 5 2 3 2" xfId="8395" xr:uid="{00000000-0005-0000-0000-000072010000}"/>
    <cellStyle name="Normal 10 5 2 4" xfId="6923" xr:uid="{00000000-0005-0000-0000-000073010000}"/>
    <cellStyle name="Normal 10 5 2 5" xfId="4603" xr:uid="{00000000-0005-0000-0000-000074010000}"/>
    <cellStyle name="Normal 10 5 3" xfId="767" xr:uid="{00000000-0005-0000-0000-000075010000}"/>
    <cellStyle name="Normal 10 5 3 2" xfId="3667" xr:uid="{00000000-0005-0000-0000-000076010000}"/>
    <cellStyle name="Normal 10 5 3 2 2" xfId="9511" xr:uid="{00000000-0005-0000-0000-000077010000}"/>
    <cellStyle name="Normal 10 5 3 2 3" xfId="5719" xr:uid="{00000000-0005-0000-0000-000078010000}"/>
    <cellStyle name="Normal 10 5 3 3" xfId="2239" xr:uid="{00000000-0005-0000-0000-000079010000}"/>
    <cellStyle name="Normal 10 5 3 3 2" xfId="8083" xr:uid="{00000000-0005-0000-0000-00007A010000}"/>
    <cellStyle name="Normal 10 5 3 4" xfId="6611" xr:uid="{00000000-0005-0000-0000-00007B010000}"/>
    <cellStyle name="Normal 10 5 3 5" xfId="4291" xr:uid="{00000000-0005-0000-0000-00007C010000}"/>
    <cellStyle name="Normal 10 5 4" xfId="1347" xr:uid="{00000000-0005-0000-0000-00007D010000}"/>
    <cellStyle name="Normal 10 5 4 2" xfId="2824" xr:uid="{00000000-0005-0000-0000-00007E010000}"/>
    <cellStyle name="Normal 10 5 4 2 2" xfId="8668" xr:uid="{00000000-0005-0000-0000-00007F010000}"/>
    <cellStyle name="Normal 10 5 4 3" xfId="7191" xr:uid="{00000000-0005-0000-0000-000080010000}"/>
    <cellStyle name="Normal 10 5 4 4" xfId="4876" xr:uid="{00000000-0005-0000-0000-000081010000}"/>
    <cellStyle name="Normal 10 5 5" xfId="499" xr:uid="{00000000-0005-0000-0000-000082010000}"/>
    <cellStyle name="Normal 10 5 5 2" xfId="3403" xr:uid="{00000000-0005-0000-0000-000083010000}"/>
    <cellStyle name="Normal 10 5 5 2 2" xfId="9247" xr:uid="{00000000-0005-0000-0000-000084010000}"/>
    <cellStyle name="Normal 10 5 5 3" xfId="6343" xr:uid="{00000000-0005-0000-0000-000085010000}"/>
    <cellStyle name="Normal 10 5 5 4" xfId="5455" xr:uid="{00000000-0005-0000-0000-000086010000}"/>
    <cellStyle name="Normal 10 5 6" xfId="1971" xr:uid="{00000000-0005-0000-0000-000087010000}"/>
    <cellStyle name="Normal 10 5 6 2" xfId="7815" xr:uid="{00000000-0005-0000-0000-000088010000}"/>
    <cellStyle name="Normal 10 5 7" xfId="6031" xr:uid="{00000000-0005-0000-0000-000089010000}"/>
    <cellStyle name="Normal 10 5 8" xfId="4023" xr:uid="{00000000-0005-0000-0000-00008A010000}"/>
    <cellStyle name="Normal 10 6" xfId="456" xr:uid="{00000000-0005-0000-0000-00008B010000}"/>
    <cellStyle name="Normal 10 6 2" xfId="1036" xr:uid="{00000000-0005-0000-0000-00008C010000}"/>
    <cellStyle name="Normal 10 6 2 2" xfId="3796" xr:uid="{00000000-0005-0000-0000-00008D010000}"/>
    <cellStyle name="Normal 10 6 2 2 2" xfId="9640" xr:uid="{00000000-0005-0000-0000-00008E010000}"/>
    <cellStyle name="Normal 10 6 2 2 3" xfId="5848" xr:uid="{00000000-0005-0000-0000-00008F010000}"/>
    <cellStyle name="Normal 10 6 2 3" xfId="2508" xr:uid="{00000000-0005-0000-0000-000090010000}"/>
    <cellStyle name="Normal 10 6 2 3 2" xfId="8352" xr:uid="{00000000-0005-0000-0000-000091010000}"/>
    <cellStyle name="Normal 10 6 2 4" xfId="6880" xr:uid="{00000000-0005-0000-0000-000092010000}"/>
    <cellStyle name="Normal 10 6 2 5" xfId="4560" xr:uid="{00000000-0005-0000-0000-000093010000}"/>
    <cellStyle name="Normal 10 6 3" xfId="1616" xr:uid="{00000000-0005-0000-0000-000094010000}"/>
    <cellStyle name="Normal 10 6 3 2" xfId="3093" xr:uid="{00000000-0005-0000-0000-000095010000}"/>
    <cellStyle name="Normal 10 6 3 2 2" xfId="8937" xr:uid="{00000000-0005-0000-0000-000096010000}"/>
    <cellStyle name="Normal 10 6 3 3" xfId="7460" xr:uid="{00000000-0005-0000-0000-000097010000}"/>
    <cellStyle name="Normal 10 6 3 4" xfId="5145" xr:uid="{00000000-0005-0000-0000-000098010000}"/>
    <cellStyle name="Normal 10 6 4" xfId="1928" xr:uid="{00000000-0005-0000-0000-000099010000}"/>
    <cellStyle name="Normal 10 6 4 2" xfId="7772" xr:uid="{00000000-0005-0000-0000-00009A010000}"/>
    <cellStyle name="Normal 10 6 5" xfId="6300" xr:uid="{00000000-0005-0000-0000-00009B010000}"/>
    <cellStyle name="Normal 10 6 6" xfId="3980" xr:uid="{00000000-0005-0000-0000-00009C010000}"/>
    <cellStyle name="Normal 10 7" xfId="895" xr:uid="{00000000-0005-0000-0000-00009D010000}"/>
    <cellStyle name="Normal 10 7 2" xfId="1475" xr:uid="{00000000-0005-0000-0000-00009E010000}"/>
    <cellStyle name="Normal 10 7 2 2" xfId="2952" xr:uid="{00000000-0005-0000-0000-00009F010000}"/>
    <cellStyle name="Normal 10 7 2 2 2" xfId="8796" xr:uid="{00000000-0005-0000-0000-0000A0010000}"/>
    <cellStyle name="Normal 10 7 2 3" xfId="7319" xr:uid="{00000000-0005-0000-0000-0000A1010000}"/>
    <cellStyle name="Normal 10 7 2 4" xfId="5004" xr:uid="{00000000-0005-0000-0000-0000A2010000}"/>
    <cellStyle name="Normal 10 7 3" xfId="2367" xr:uid="{00000000-0005-0000-0000-0000A3010000}"/>
    <cellStyle name="Normal 10 7 3 2" xfId="8211" xr:uid="{00000000-0005-0000-0000-0000A4010000}"/>
    <cellStyle name="Normal 10 7 4" xfId="6739" xr:uid="{00000000-0005-0000-0000-0000A5010000}"/>
    <cellStyle name="Normal 10 7 5" xfId="4419" xr:uid="{00000000-0005-0000-0000-0000A6010000}"/>
    <cellStyle name="Normal 10 8" xfId="639" xr:uid="{00000000-0005-0000-0000-0000A7010000}"/>
    <cellStyle name="Normal 10 8 2" xfId="3539" xr:uid="{00000000-0005-0000-0000-0000A8010000}"/>
    <cellStyle name="Normal 10 8 2 2" xfId="9383" xr:uid="{00000000-0005-0000-0000-0000A9010000}"/>
    <cellStyle name="Normal 10 8 2 3" xfId="5591" xr:uid="{00000000-0005-0000-0000-0000AA010000}"/>
    <cellStyle name="Normal 10 8 3" xfId="2111" xr:uid="{00000000-0005-0000-0000-0000AB010000}"/>
    <cellStyle name="Normal 10 8 3 2" xfId="7955" xr:uid="{00000000-0005-0000-0000-0000AC010000}"/>
    <cellStyle name="Normal 10 8 4" xfId="6483" xr:uid="{00000000-0005-0000-0000-0000AD010000}"/>
    <cellStyle name="Normal 10 8 5" xfId="4163" xr:uid="{00000000-0005-0000-0000-0000AE010000}"/>
    <cellStyle name="Normal 10 9" xfId="1219" xr:uid="{00000000-0005-0000-0000-0000AF010000}"/>
    <cellStyle name="Normal 10 9 2" xfId="2696" xr:uid="{00000000-0005-0000-0000-0000B0010000}"/>
    <cellStyle name="Normal 10 9 2 2" xfId="8540" xr:uid="{00000000-0005-0000-0000-0000B1010000}"/>
    <cellStyle name="Normal 10 9 3" xfId="7063" xr:uid="{00000000-0005-0000-0000-0000B2010000}"/>
    <cellStyle name="Normal 10 9 4" xfId="4748" xr:uid="{00000000-0005-0000-0000-0000B3010000}"/>
    <cellStyle name="Normal 11" xfId="68" xr:uid="{00000000-0005-0000-0000-0000B4010000}"/>
    <cellStyle name="Normal 11 10" xfId="5912" xr:uid="{00000000-0005-0000-0000-0000B5010000}"/>
    <cellStyle name="Normal 11 11" xfId="3848" xr:uid="{00000000-0005-0000-0000-0000B6010000}"/>
    <cellStyle name="Normal 11 2" xfId="153" xr:uid="{00000000-0005-0000-0000-0000B7010000}"/>
    <cellStyle name="Normal 11 2 10" xfId="3933" xr:uid="{00000000-0005-0000-0000-0000B8010000}"/>
    <cellStyle name="Normal 11 2 2" xfId="281" xr:uid="{00000000-0005-0000-0000-0000B9010000}"/>
    <cellStyle name="Normal 11 2 2 2" xfId="1173" xr:uid="{00000000-0005-0000-0000-0000BA010000}"/>
    <cellStyle name="Normal 11 2 2 2 2" xfId="1753" xr:uid="{00000000-0005-0000-0000-0000BB010000}"/>
    <cellStyle name="Normal 11 2 2 2 2 2" xfId="3230" xr:uid="{00000000-0005-0000-0000-0000BC010000}"/>
    <cellStyle name="Normal 11 2 2 2 2 2 2" xfId="9074" xr:uid="{00000000-0005-0000-0000-0000BD010000}"/>
    <cellStyle name="Normal 11 2 2 2 2 3" xfId="7597" xr:uid="{00000000-0005-0000-0000-0000BE010000}"/>
    <cellStyle name="Normal 11 2 2 2 2 4" xfId="5282" xr:uid="{00000000-0005-0000-0000-0000BF010000}"/>
    <cellStyle name="Normal 11 2 2 2 3" xfId="2645" xr:uid="{00000000-0005-0000-0000-0000C0010000}"/>
    <cellStyle name="Normal 11 2 2 2 3 2" xfId="8489" xr:uid="{00000000-0005-0000-0000-0000C1010000}"/>
    <cellStyle name="Normal 11 2 2 2 4" xfId="7017" xr:uid="{00000000-0005-0000-0000-0000C2010000}"/>
    <cellStyle name="Normal 11 2 2 2 5" xfId="4697" xr:uid="{00000000-0005-0000-0000-0000C3010000}"/>
    <cellStyle name="Normal 11 2 2 3" xfId="861" xr:uid="{00000000-0005-0000-0000-0000C4010000}"/>
    <cellStyle name="Normal 11 2 2 3 2" xfId="3761" xr:uid="{00000000-0005-0000-0000-0000C5010000}"/>
    <cellStyle name="Normal 11 2 2 3 2 2" xfId="9605" xr:uid="{00000000-0005-0000-0000-0000C6010000}"/>
    <cellStyle name="Normal 11 2 2 3 2 3" xfId="5813" xr:uid="{00000000-0005-0000-0000-0000C7010000}"/>
    <cellStyle name="Normal 11 2 2 3 3" xfId="2333" xr:uid="{00000000-0005-0000-0000-0000C8010000}"/>
    <cellStyle name="Normal 11 2 2 3 3 2" xfId="8177" xr:uid="{00000000-0005-0000-0000-0000C9010000}"/>
    <cellStyle name="Normal 11 2 2 3 4" xfId="6705" xr:uid="{00000000-0005-0000-0000-0000CA010000}"/>
    <cellStyle name="Normal 11 2 2 3 5" xfId="4385" xr:uid="{00000000-0005-0000-0000-0000CB010000}"/>
    <cellStyle name="Normal 11 2 2 4" xfId="1441" xr:uid="{00000000-0005-0000-0000-0000CC010000}"/>
    <cellStyle name="Normal 11 2 2 4 2" xfId="2918" xr:uid="{00000000-0005-0000-0000-0000CD010000}"/>
    <cellStyle name="Normal 11 2 2 4 2 2" xfId="8762" xr:uid="{00000000-0005-0000-0000-0000CE010000}"/>
    <cellStyle name="Normal 11 2 2 4 3" xfId="7285" xr:uid="{00000000-0005-0000-0000-0000CF010000}"/>
    <cellStyle name="Normal 11 2 2 4 4" xfId="4970" xr:uid="{00000000-0005-0000-0000-0000D0010000}"/>
    <cellStyle name="Normal 11 2 2 5" xfId="593" xr:uid="{00000000-0005-0000-0000-0000D1010000}"/>
    <cellStyle name="Normal 11 2 2 5 2" xfId="3493" xr:uid="{00000000-0005-0000-0000-0000D2010000}"/>
    <cellStyle name="Normal 11 2 2 5 2 2" xfId="9337" xr:uid="{00000000-0005-0000-0000-0000D3010000}"/>
    <cellStyle name="Normal 11 2 2 5 3" xfId="6437" xr:uid="{00000000-0005-0000-0000-0000D4010000}"/>
    <cellStyle name="Normal 11 2 2 5 4" xfId="5545" xr:uid="{00000000-0005-0000-0000-0000D5010000}"/>
    <cellStyle name="Normal 11 2 2 6" xfId="2065" xr:uid="{00000000-0005-0000-0000-0000D6010000}"/>
    <cellStyle name="Normal 11 2 2 6 2" xfId="7909" xr:uid="{00000000-0005-0000-0000-0000D7010000}"/>
    <cellStyle name="Normal 11 2 2 7" xfId="6125" xr:uid="{00000000-0005-0000-0000-0000D8010000}"/>
    <cellStyle name="Normal 11 2 2 8" xfId="4117" xr:uid="{00000000-0005-0000-0000-0000D9010000}"/>
    <cellStyle name="Normal 11 2 3" xfId="465" xr:uid="{00000000-0005-0000-0000-0000DA010000}"/>
    <cellStyle name="Normal 11 2 3 2" xfId="1045" xr:uid="{00000000-0005-0000-0000-0000DB010000}"/>
    <cellStyle name="Normal 11 2 3 2 2" xfId="3805" xr:uid="{00000000-0005-0000-0000-0000DC010000}"/>
    <cellStyle name="Normal 11 2 3 2 2 2" xfId="9649" xr:uid="{00000000-0005-0000-0000-0000DD010000}"/>
    <cellStyle name="Normal 11 2 3 2 2 3" xfId="5857" xr:uid="{00000000-0005-0000-0000-0000DE010000}"/>
    <cellStyle name="Normal 11 2 3 2 3" xfId="2517" xr:uid="{00000000-0005-0000-0000-0000DF010000}"/>
    <cellStyle name="Normal 11 2 3 2 3 2" xfId="8361" xr:uid="{00000000-0005-0000-0000-0000E0010000}"/>
    <cellStyle name="Normal 11 2 3 2 4" xfId="6889" xr:uid="{00000000-0005-0000-0000-0000E1010000}"/>
    <cellStyle name="Normal 11 2 3 2 5" xfId="4569" xr:uid="{00000000-0005-0000-0000-0000E2010000}"/>
    <cellStyle name="Normal 11 2 3 3" xfId="1625" xr:uid="{00000000-0005-0000-0000-0000E3010000}"/>
    <cellStyle name="Normal 11 2 3 3 2" xfId="3102" xr:uid="{00000000-0005-0000-0000-0000E4010000}"/>
    <cellStyle name="Normal 11 2 3 3 2 2" xfId="8946" xr:uid="{00000000-0005-0000-0000-0000E5010000}"/>
    <cellStyle name="Normal 11 2 3 3 3" xfId="7469" xr:uid="{00000000-0005-0000-0000-0000E6010000}"/>
    <cellStyle name="Normal 11 2 3 3 4" xfId="5154" xr:uid="{00000000-0005-0000-0000-0000E7010000}"/>
    <cellStyle name="Normal 11 2 3 4" xfId="1937" xr:uid="{00000000-0005-0000-0000-0000E8010000}"/>
    <cellStyle name="Normal 11 2 3 4 2" xfId="7781" xr:uid="{00000000-0005-0000-0000-0000E9010000}"/>
    <cellStyle name="Normal 11 2 3 5" xfId="6309" xr:uid="{00000000-0005-0000-0000-0000EA010000}"/>
    <cellStyle name="Normal 11 2 3 6" xfId="3989" xr:uid="{00000000-0005-0000-0000-0000EB010000}"/>
    <cellStyle name="Normal 11 2 4" xfId="989" xr:uid="{00000000-0005-0000-0000-0000EC010000}"/>
    <cellStyle name="Normal 11 2 4 2" xfId="1569" xr:uid="{00000000-0005-0000-0000-0000ED010000}"/>
    <cellStyle name="Normal 11 2 4 2 2" xfId="3046" xr:uid="{00000000-0005-0000-0000-0000EE010000}"/>
    <cellStyle name="Normal 11 2 4 2 2 2" xfId="8890" xr:uid="{00000000-0005-0000-0000-0000EF010000}"/>
    <cellStyle name="Normal 11 2 4 2 3" xfId="7413" xr:uid="{00000000-0005-0000-0000-0000F0010000}"/>
    <cellStyle name="Normal 11 2 4 2 4" xfId="5098" xr:uid="{00000000-0005-0000-0000-0000F1010000}"/>
    <cellStyle name="Normal 11 2 4 3" xfId="2461" xr:uid="{00000000-0005-0000-0000-0000F2010000}"/>
    <cellStyle name="Normal 11 2 4 3 2" xfId="8305" xr:uid="{00000000-0005-0000-0000-0000F3010000}"/>
    <cellStyle name="Normal 11 2 4 4" xfId="6833" xr:uid="{00000000-0005-0000-0000-0000F4010000}"/>
    <cellStyle name="Normal 11 2 4 5" xfId="4513" xr:uid="{00000000-0005-0000-0000-0000F5010000}"/>
    <cellStyle name="Normal 11 2 5" xfId="733" xr:uid="{00000000-0005-0000-0000-0000F6010000}"/>
    <cellStyle name="Normal 11 2 5 2" xfId="3633" xr:uid="{00000000-0005-0000-0000-0000F7010000}"/>
    <cellStyle name="Normal 11 2 5 2 2" xfId="9477" xr:uid="{00000000-0005-0000-0000-0000F8010000}"/>
    <cellStyle name="Normal 11 2 5 2 3" xfId="5685" xr:uid="{00000000-0005-0000-0000-0000F9010000}"/>
    <cellStyle name="Normal 11 2 5 3" xfId="2205" xr:uid="{00000000-0005-0000-0000-0000FA010000}"/>
    <cellStyle name="Normal 11 2 5 3 2" xfId="8049" xr:uid="{00000000-0005-0000-0000-0000FB010000}"/>
    <cellStyle name="Normal 11 2 5 4" xfId="6577" xr:uid="{00000000-0005-0000-0000-0000FC010000}"/>
    <cellStyle name="Normal 11 2 5 5" xfId="4257" xr:uid="{00000000-0005-0000-0000-0000FD010000}"/>
    <cellStyle name="Normal 11 2 6" xfId="1313" xr:uid="{00000000-0005-0000-0000-0000FE010000}"/>
    <cellStyle name="Normal 11 2 6 2" xfId="2790" xr:uid="{00000000-0005-0000-0000-0000FF010000}"/>
    <cellStyle name="Normal 11 2 6 2 2" xfId="8634" xr:uid="{00000000-0005-0000-0000-000000020000}"/>
    <cellStyle name="Normal 11 2 6 3" xfId="7157" xr:uid="{00000000-0005-0000-0000-000001020000}"/>
    <cellStyle name="Normal 11 2 6 4" xfId="4842" xr:uid="{00000000-0005-0000-0000-000002020000}"/>
    <cellStyle name="Normal 11 2 7" xfId="409" xr:uid="{00000000-0005-0000-0000-000003020000}"/>
    <cellStyle name="Normal 11 2 7 2" xfId="3248" xr:uid="{00000000-0005-0000-0000-000004020000}"/>
    <cellStyle name="Normal 11 2 7 2 2" xfId="9092" xr:uid="{00000000-0005-0000-0000-000005020000}"/>
    <cellStyle name="Normal 11 2 7 3" xfId="6253" xr:uid="{00000000-0005-0000-0000-000006020000}"/>
    <cellStyle name="Normal 11 2 7 4" xfId="5300" xr:uid="{00000000-0005-0000-0000-000007020000}"/>
    <cellStyle name="Normal 11 2 8" xfId="1881" xr:uid="{00000000-0005-0000-0000-000008020000}"/>
    <cellStyle name="Normal 11 2 8 2" xfId="7725" xr:uid="{00000000-0005-0000-0000-000009020000}"/>
    <cellStyle name="Normal 11 2 9" xfId="5997" xr:uid="{00000000-0005-0000-0000-00000A020000}"/>
    <cellStyle name="Normal 11 3" xfId="196" xr:uid="{00000000-0005-0000-0000-00000B020000}"/>
    <cellStyle name="Normal 11 3 2" xfId="1088" xr:uid="{00000000-0005-0000-0000-00000C020000}"/>
    <cellStyle name="Normal 11 3 2 2" xfId="1668" xr:uid="{00000000-0005-0000-0000-00000D020000}"/>
    <cellStyle name="Normal 11 3 2 2 2" xfId="3145" xr:uid="{00000000-0005-0000-0000-00000E020000}"/>
    <cellStyle name="Normal 11 3 2 2 2 2" xfId="8989" xr:uid="{00000000-0005-0000-0000-00000F020000}"/>
    <cellStyle name="Normal 11 3 2 2 3" xfId="7512" xr:uid="{00000000-0005-0000-0000-000010020000}"/>
    <cellStyle name="Normal 11 3 2 2 4" xfId="5197" xr:uid="{00000000-0005-0000-0000-000011020000}"/>
    <cellStyle name="Normal 11 3 2 3" xfId="2560" xr:uid="{00000000-0005-0000-0000-000012020000}"/>
    <cellStyle name="Normal 11 3 2 3 2" xfId="8404" xr:uid="{00000000-0005-0000-0000-000013020000}"/>
    <cellStyle name="Normal 11 3 2 4" xfId="6932" xr:uid="{00000000-0005-0000-0000-000014020000}"/>
    <cellStyle name="Normal 11 3 2 5" xfId="4612" xr:uid="{00000000-0005-0000-0000-000015020000}"/>
    <cellStyle name="Normal 11 3 3" xfId="776" xr:uid="{00000000-0005-0000-0000-000016020000}"/>
    <cellStyle name="Normal 11 3 3 2" xfId="3676" xr:uid="{00000000-0005-0000-0000-000017020000}"/>
    <cellStyle name="Normal 11 3 3 2 2" xfId="9520" xr:uid="{00000000-0005-0000-0000-000018020000}"/>
    <cellStyle name="Normal 11 3 3 2 3" xfId="5728" xr:uid="{00000000-0005-0000-0000-000019020000}"/>
    <cellStyle name="Normal 11 3 3 3" xfId="2248" xr:uid="{00000000-0005-0000-0000-00001A020000}"/>
    <cellStyle name="Normal 11 3 3 3 2" xfId="8092" xr:uid="{00000000-0005-0000-0000-00001B020000}"/>
    <cellStyle name="Normal 11 3 3 4" xfId="6620" xr:uid="{00000000-0005-0000-0000-00001C020000}"/>
    <cellStyle name="Normal 11 3 3 5" xfId="4300" xr:uid="{00000000-0005-0000-0000-00001D020000}"/>
    <cellStyle name="Normal 11 3 4" xfId="1356" xr:uid="{00000000-0005-0000-0000-00001E020000}"/>
    <cellStyle name="Normal 11 3 4 2" xfId="2833" xr:uid="{00000000-0005-0000-0000-00001F020000}"/>
    <cellStyle name="Normal 11 3 4 2 2" xfId="8677" xr:uid="{00000000-0005-0000-0000-000020020000}"/>
    <cellStyle name="Normal 11 3 4 3" xfId="7200" xr:uid="{00000000-0005-0000-0000-000021020000}"/>
    <cellStyle name="Normal 11 3 4 4" xfId="4885" xr:uid="{00000000-0005-0000-0000-000022020000}"/>
    <cellStyle name="Normal 11 3 5" xfId="508" xr:uid="{00000000-0005-0000-0000-000023020000}"/>
    <cellStyle name="Normal 11 3 5 2" xfId="3275" xr:uid="{00000000-0005-0000-0000-000024020000}"/>
    <cellStyle name="Normal 11 3 5 2 2" xfId="9119" xr:uid="{00000000-0005-0000-0000-000025020000}"/>
    <cellStyle name="Normal 11 3 5 3" xfId="6352" xr:uid="{00000000-0005-0000-0000-000026020000}"/>
    <cellStyle name="Normal 11 3 5 4" xfId="5327" xr:uid="{00000000-0005-0000-0000-000027020000}"/>
    <cellStyle name="Normal 11 3 6" xfId="1980" xr:uid="{00000000-0005-0000-0000-000028020000}"/>
    <cellStyle name="Normal 11 3 6 2" xfId="7824" xr:uid="{00000000-0005-0000-0000-000029020000}"/>
    <cellStyle name="Normal 11 3 7" xfId="6040" xr:uid="{00000000-0005-0000-0000-00002A020000}"/>
    <cellStyle name="Normal 11 3 8" xfId="4032" xr:uid="{00000000-0005-0000-0000-00002B020000}"/>
    <cellStyle name="Normal 11 4" xfId="422" xr:uid="{00000000-0005-0000-0000-00002C020000}"/>
    <cellStyle name="Normal 11 4 2" xfId="1002" xr:uid="{00000000-0005-0000-0000-00002D020000}"/>
    <cellStyle name="Normal 11 4 2 2" xfId="3762" xr:uid="{00000000-0005-0000-0000-00002E020000}"/>
    <cellStyle name="Normal 11 4 2 2 2" xfId="9606" xr:uid="{00000000-0005-0000-0000-00002F020000}"/>
    <cellStyle name="Normal 11 4 2 2 3" xfId="5814" xr:uid="{00000000-0005-0000-0000-000030020000}"/>
    <cellStyle name="Normal 11 4 2 3" xfId="2474" xr:uid="{00000000-0005-0000-0000-000031020000}"/>
    <cellStyle name="Normal 11 4 2 3 2" xfId="8318" xr:uid="{00000000-0005-0000-0000-000032020000}"/>
    <cellStyle name="Normal 11 4 2 4" xfId="6846" xr:uid="{00000000-0005-0000-0000-000033020000}"/>
    <cellStyle name="Normal 11 4 2 5" xfId="4526" xr:uid="{00000000-0005-0000-0000-000034020000}"/>
    <cellStyle name="Normal 11 4 3" xfId="1582" xr:uid="{00000000-0005-0000-0000-000035020000}"/>
    <cellStyle name="Normal 11 4 3 2" xfId="3059" xr:uid="{00000000-0005-0000-0000-000036020000}"/>
    <cellStyle name="Normal 11 4 3 2 2" xfId="8903" xr:uid="{00000000-0005-0000-0000-000037020000}"/>
    <cellStyle name="Normal 11 4 3 3" xfId="7426" xr:uid="{00000000-0005-0000-0000-000038020000}"/>
    <cellStyle name="Normal 11 4 3 4" xfId="5111" xr:uid="{00000000-0005-0000-0000-000039020000}"/>
    <cellStyle name="Normal 11 4 4" xfId="1894" xr:uid="{00000000-0005-0000-0000-00003A020000}"/>
    <cellStyle name="Normal 11 4 4 2" xfId="7738" xr:uid="{00000000-0005-0000-0000-00003B020000}"/>
    <cellStyle name="Normal 11 4 5" xfId="6266" xr:uid="{00000000-0005-0000-0000-00003C020000}"/>
    <cellStyle name="Normal 11 4 6" xfId="3946" xr:uid="{00000000-0005-0000-0000-00003D020000}"/>
    <cellStyle name="Normal 11 5" xfId="904" xr:uid="{00000000-0005-0000-0000-00003E020000}"/>
    <cellStyle name="Normal 11 5 2" xfId="1484" xr:uid="{00000000-0005-0000-0000-00003F020000}"/>
    <cellStyle name="Normal 11 5 2 2" xfId="2961" xr:uid="{00000000-0005-0000-0000-000040020000}"/>
    <cellStyle name="Normal 11 5 2 2 2" xfId="8805" xr:uid="{00000000-0005-0000-0000-000041020000}"/>
    <cellStyle name="Normal 11 5 2 3" xfId="7328" xr:uid="{00000000-0005-0000-0000-000042020000}"/>
    <cellStyle name="Normal 11 5 2 4" xfId="5013" xr:uid="{00000000-0005-0000-0000-000043020000}"/>
    <cellStyle name="Normal 11 5 3" xfId="2376" xr:uid="{00000000-0005-0000-0000-000044020000}"/>
    <cellStyle name="Normal 11 5 3 2" xfId="8220" xr:uid="{00000000-0005-0000-0000-000045020000}"/>
    <cellStyle name="Normal 11 5 4" xfId="6748" xr:uid="{00000000-0005-0000-0000-000046020000}"/>
    <cellStyle name="Normal 11 5 5" xfId="4428" xr:uid="{00000000-0005-0000-0000-000047020000}"/>
    <cellStyle name="Normal 11 6" xfId="648" xr:uid="{00000000-0005-0000-0000-000048020000}"/>
    <cellStyle name="Normal 11 6 2" xfId="3548" xr:uid="{00000000-0005-0000-0000-000049020000}"/>
    <cellStyle name="Normal 11 6 2 2" xfId="9392" xr:uid="{00000000-0005-0000-0000-00004A020000}"/>
    <cellStyle name="Normal 11 6 2 3" xfId="5600" xr:uid="{00000000-0005-0000-0000-00004B020000}"/>
    <cellStyle name="Normal 11 6 3" xfId="2120" xr:uid="{00000000-0005-0000-0000-00004C020000}"/>
    <cellStyle name="Normal 11 6 3 2" xfId="7964" xr:uid="{00000000-0005-0000-0000-00004D020000}"/>
    <cellStyle name="Normal 11 6 4" xfId="6492" xr:uid="{00000000-0005-0000-0000-00004E020000}"/>
    <cellStyle name="Normal 11 6 5" xfId="4172" xr:uid="{00000000-0005-0000-0000-00004F020000}"/>
    <cellStyle name="Normal 11 7" xfId="1228" xr:uid="{00000000-0005-0000-0000-000050020000}"/>
    <cellStyle name="Normal 11 7 2" xfId="2705" xr:uid="{00000000-0005-0000-0000-000051020000}"/>
    <cellStyle name="Normal 11 7 2 2" xfId="8549" xr:uid="{00000000-0005-0000-0000-000052020000}"/>
    <cellStyle name="Normal 11 7 3" xfId="7072" xr:uid="{00000000-0005-0000-0000-000053020000}"/>
    <cellStyle name="Normal 11 7 4" xfId="4757" xr:uid="{00000000-0005-0000-0000-000054020000}"/>
    <cellStyle name="Normal 11 8" xfId="324" xr:uid="{00000000-0005-0000-0000-000055020000}"/>
    <cellStyle name="Normal 11 8 2" xfId="3339" xr:uid="{00000000-0005-0000-0000-000056020000}"/>
    <cellStyle name="Normal 11 8 2 2" xfId="9183" xr:uid="{00000000-0005-0000-0000-000057020000}"/>
    <cellStyle name="Normal 11 8 3" xfId="6168" xr:uid="{00000000-0005-0000-0000-000058020000}"/>
    <cellStyle name="Normal 11 8 4" xfId="5391" xr:uid="{00000000-0005-0000-0000-000059020000}"/>
    <cellStyle name="Normal 11 9" xfId="1796" xr:uid="{00000000-0005-0000-0000-00005A020000}"/>
    <cellStyle name="Normal 11 9 2" xfId="7640" xr:uid="{00000000-0005-0000-0000-00005B020000}"/>
    <cellStyle name="Normal 2" xfId="2" xr:uid="{00000000-0005-0000-0000-00005C020000}"/>
    <cellStyle name="Normal 3" xfId="4" xr:uid="{00000000-0005-0000-0000-00005D020000}"/>
    <cellStyle name="Normal 3 10" xfId="154" xr:uid="{00000000-0005-0000-0000-00005E020000}"/>
    <cellStyle name="Normal 3 10 2" xfId="990" xr:uid="{00000000-0005-0000-0000-00005F020000}"/>
    <cellStyle name="Normal 3 10 2 2" xfId="1570" xr:uid="{00000000-0005-0000-0000-000060020000}"/>
    <cellStyle name="Normal 3 10 2 2 2" xfId="3047" xr:uid="{00000000-0005-0000-0000-000061020000}"/>
    <cellStyle name="Normal 3 10 2 2 2 2" xfId="8891" xr:uid="{00000000-0005-0000-0000-000062020000}"/>
    <cellStyle name="Normal 3 10 2 2 3" xfId="7414" xr:uid="{00000000-0005-0000-0000-000063020000}"/>
    <cellStyle name="Normal 3 10 2 2 4" xfId="5099" xr:uid="{00000000-0005-0000-0000-000064020000}"/>
    <cellStyle name="Normal 3 10 2 3" xfId="2462" xr:uid="{00000000-0005-0000-0000-000065020000}"/>
    <cellStyle name="Normal 3 10 2 3 2" xfId="8306" xr:uid="{00000000-0005-0000-0000-000066020000}"/>
    <cellStyle name="Normal 3 10 2 4" xfId="6834" xr:uid="{00000000-0005-0000-0000-000067020000}"/>
    <cellStyle name="Normal 3 10 2 5" xfId="4514" xr:uid="{00000000-0005-0000-0000-000068020000}"/>
    <cellStyle name="Normal 3 10 3" xfId="734" xr:uid="{00000000-0005-0000-0000-000069020000}"/>
    <cellStyle name="Normal 3 10 3 2" xfId="3634" xr:uid="{00000000-0005-0000-0000-00006A020000}"/>
    <cellStyle name="Normal 3 10 3 2 2" xfId="9478" xr:uid="{00000000-0005-0000-0000-00006B020000}"/>
    <cellStyle name="Normal 3 10 3 2 3" xfId="5686" xr:uid="{00000000-0005-0000-0000-00006C020000}"/>
    <cellStyle name="Normal 3 10 3 3" xfId="2206" xr:uid="{00000000-0005-0000-0000-00006D020000}"/>
    <cellStyle name="Normal 3 10 3 3 2" xfId="8050" xr:uid="{00000000-0005-0000-0000-00006E020000}"/>
    <cellStyle name="Normal 3 10 3 4" xfId="6578" xr:uid="{00000000-0005-0000-0000-00006F020000}"/>
    <cellStyle name="Normal 3 10 3 5" xfId="4258" xr:uid="{00000000-0005-0000-0000-000070020000}"/>
    <cellStyle name="Normal 3 10 4" xfId="1314" xr:uid="{00000000-0005-0000-0000-000071020000}"/>
    <cellStyle name="Normal 3 10 4 2" xfId="2791" xr:uid="{00000000-0005-0000-0000-000072020000}"/>
    <cellStyle name="Normal 3 10 4 2 2" xfId="8635" xr:uid="{00000000-0005-0000-0000-000073020000}"/>
    <cellStyle name="Normal 3 10 4 3" xfId="7158" xr:uid="{00000000-0005-0000-0000-000074020000}"/>
    <cellStyle name="Normal 3 10 4 4" xfId="4843" xr:uid="{00000000-0005-0000-0000-000075020000}"/>
    <cellStyle name="Normal 3 10 5" xfId="410" xr:uid="{00000000-0005-0000-0000-000076020000}"/>
    <cellStyle name="Normal 3 10 5 2" xfId="3417" xr:uid="{00000000-0005-0000-0000-000077020000}"/>
    <cellStyle name="Normal 3 10 5 2 2" xfId="9261" xr:uid="{00000000-0005-0000-0000-000078020000}"/>
    <cellStyle name="Normal 3 10 5 3" xfId="6254" xr:uid="{00000000-0005-0000-0000-000079020000}"/>
    <cellStyle name="Normal 3 10 5 4" xfId="5469" xr:uid="{00000000-0005-0000-0000-00007A020000}"/>
    <cellStyle name="Normal 3 10 6" xfId="1882" xr:uid="{00000000-0005-0000-0000-00007B020000}"/>
    <cellStyle name="Normal 3 10 6 2" xfId="7726" xr:uid="{00000000-0005-0000-0000-00007C020000}"/>
    <cellStyle name="Normal 3 10 7" xfId="5998" xr:uid="{00000000-0005-0000-0000-00007D020000}"/>
    <cellStyle name="Normal 3 10 8" xfId="3934" xr:uid="{00000000-0005-0000-0000-00007E020000}"/>
    <cellStyle name="Normal 3 11" xfId="862" xr:uid="{00000000-0005-0000-0000-00007F020000}"/>
    <cellStyle name="Normal 3 11 2" xfId="1442" xr:uid="{00000000-0005-0000-0000-000080020000}"/>
    <cellStyle name="Normal 3 11 2 2" xfId="2919" xr:uid="{00000000-0005-0000-0000-000081020000}"/>
    <cellStyle name="Normal 3 11 2 2 2" xfId="8763" xr:uid="{00000000-0005-0000-0000-000082020000}"/>
    <cellStyle name="Normal 3 11 2 3" xfId="7286" xr:uid="{00000000-0005-0000-0000-000083020000}"/>
    <cellStyle name="Normal 3 11 2 4" xfId="4971" xr:uid="{00000000-0005-0000-0000-000084020000}"/>
    <cellStyle name="Normal 3 11 3" xfId="2334" xr:uid="{00000000-0005-0000-0000-000085020000}"/>
    <cellStyle name="Normal 3 11 3 2" xfId="8178" xr:uid="{00000000-0005-0000-0000-000086020000}"/>
    <cellStyle name="Normal 3 11 4" xfId="6706" xr:uid="{00000000-0005-0000-0000-000087020000}"/>
    <cellStyle name="Normal 3 11 5" xfId="4386" xr:uid="{00000000-0005-0000-0000-000088020000}"/>
    <cellStyle name="Normal 3 12" xfId="594" xr:uid="{00000000-0005-0000-0000-000089020000}"/>
    <cellStyle name="Normal 3 12 2" xfId="3494" xr:uid="{00000000-0005-0000-0000-00008A020000}"/>
    <cellStyle name="Normal 3 12 2 2" xfId="9338" xr:uid="{00000000-0005-0000-0000-00008B020000}"/>
    <cellStyle name="Normal 3 12 2 3" xfId="5546" xr:uid="{00000000-0005-0000-0000-00008C020000}"/>
    <cellStyle name="Normal 3 12 3" xfId="2066" xr:uid="{00000000-0005-0000-0000-00008D020000}"/>
    <cellStyle name="Normal 3 12 3 2" xfId="7910" xr:uid="{00000000-0005-0000-0000-00008E020000}"/>
    <cellStyle name="Normal 3 12 4" xfId="6438" xr:uid="{00000000-0005-0000-0000-00008F020000}"/>
    <cellStyle name="Normal 3 12 5" xfId="4118" xr:uid="{00000000-0005-0000-0000-000090020000}"/>
    <cellStyle name="Normal 3 13" xfId="1174" xr:uid="{00000000-0005-0000-0000-000091020000}"/>
    <cellStyle name="Normal 3 13 2" xfId="2647" xr:uid="{00000000-0005-0000-0000-000092020000}"/>
    <cellStyle name="Normal 3 13 2 2" xfId="8491" xr:uid="{00000000-0005-0000-0000-000093020000}"/>
    <cellStyle name="Normal 3 13 3" xfId="7018" xr:uid="{00000000-0005-0000-0000-000094020000}"/>
    <cellStyle name="Normal 3 13 4" xfId="4699" xr:uid="{00000000-0005-0000-0000-000095020000}"/>
    <cellStyle name="Normal 3 14" xfId="282" xr:uid="{00000000-0005-0000-0000-000096020000}"/>
    <cellStyle name="Normal 3 14 2" xfId="3341" xr:uid="{00000000-0005-0000-0000-000097020000}"/>
    <cellStyle name="Normal 3 14 2 2" xfId="9185" xr:uid="{00000000-0005-0000-0000-000098020000}"/>
    <cellStyle name="Normal 3 14 3" xfId="6126" xr:uid="{00000000-0005-0000-0000-000099020000}"/>
    <cellStyle name="Normal 3 14 4" xfId="5393" xr:uid="{00000000-0005-0000-0000-00009A020000}"/>
    <cellStyle name="Normal 3 15" xfId="1754" xr:uid="{00000000-0005-0000-0000-00009B020000}"/>
    <cellStyle name="Normal 3 15 2" xfId="7598" xr:uid="{00000000-0005-0000-0000-00009C020000}"/>
    <cellStyle name="Normal 3 16" xfId="5858" xr:uid="{00000000-0005-0000-0000-00009D020000}"/>
    <cellStyle name="Normal 3 17" xfId="3806" xr:uid="{00000000-0005-0000-0000-00009E020000}"/>
    <cellStyle name="Normal 3 2" xfId="5" xr:uid="{00000000-0005-0000-0000-00009F020000}"/>
    <cellStyle name="Normal 3 2 10" xfId="863" xr:uid="{00000000-0005-0000-0000-0000A0020000}"/>
    <cellStyle name="Normal 3 2 10 2" xfId="1443" xr:uid="{00000000-0005-0000-0000-0000A1020000}"/>
    <cellStyle name="Normal 3 2 10 2 2" xfId="2920" xr:uid="{00000000-0005-0000-0000-0000A2020000}"/>
    <cellStyle name="Normal 3 2 10 2 2 2" xfId="8764" xr:uid="{00000000-0005-0000-0000-0000A3020000}"/>
    <cellStyle name="Normal 3 2 10 2 3" xfId="7287" xr:uid="{00000000-0005-0000-0000-0000A4020000}"/>
    <cellStyle name="Normal 3 2 10 2 4" xfId="4972" xr:uid="{00000000-0005-0000-0000-0000A5020000}"/>
    <cellStyle name="Normal 3 2 10 3" xfId="2335" xr:uid="{00000000-0005-0000-0000-0000A6020000}"/>
    <cellStyle name="Normal 3 2 10 3 2" xfId="8179" xr:uid="{00000000-0005-0000-0000-0000A7020000}"/>
    <cellStyle name="Normal 3 2 10 4" xfId="6707" xr:uid="{00000000-0005-0000-0000-0000A8020000}"/>
    <cellStyle name="Normal 3 2 10 5" xfId="4387" xr:uid="{00000000-0005-0000-0000-0000A9020000}"/>
    <cellStyle name="Normal 3 2 11" xfId="595" xr:uid="{00000000-0005-0000-0000-0000AA020000}"/>
    <cellStyle name="Normal 3 2 11 2" xfId="3495" xr:uid="{00000000-0005-0000-0000-0000AB020000}"/>
    <cellStyle name="Normal 3 2 11 2 2" xfId="9339" xr:uid="{00000000-0005-0000-0000-0000AC020000}"/>
    <cellStyle name="Normal 3 2 11 2 3" xfId="5547" xr:uid="{00000000-0005-0000-0000-0000AD020000}"/>
    <cellStyle name="Normal 3 2 11 3" xfId="2067" xr:uid="{00000000-0005-0000-0000-0000AE020000}"/>
    <cellStyle name="Normal 3 2 11 3 2" xfId="7911" xr:uid="{00000000-0005-0000-0000-0000AF020000}"/>
    <cellStyle name="Normal 3 2 11 4" xfId="6439" xr:uid="{00000000-0005-0000-0000-0000B0020000}"/>
    <cellStyle name="Normal 3 2 11 5" xfId="4119" xr:uid="{00000000-0005-0000-0000-0000B1020000}"/>
    <cellStyle name="Normal 3 2 12" xfId="1175" xr:uid="{00000000-0005-0000-0000-0000B2020000}"/>
    <cellStyle name="Normal 3 2 12 2" xfId="2648" xr:uid="{00000000-0005-0000-0000-0000B3020000}"/>
    <cellStyle name="Normal 3 2 12 2 2" xfId="8492" xr:uid="{00000000-0005-0000-0000-0000B4020000}"/>
    <cellStyle name="Normal 3 2 12 3" xfId="7019" xr:uid="{00000000-0005-0000-0000-0000B5020000}"/>
    <cellStyle name="Normal 3 2 12 4" xfId="4700" xr:uid="{00000000-0005-0000-0000-0000B6020000}"/>
    <cellStyle name="Normal 3 2 13" xfId="283" xr:uid="{00000000-0005-0000-0000-0000B7020000}"/>
    <cellStyle name="Normal 3 2 13 2" xfId="3349" xr:uid="{00000000-0005-0000-0000-0000B8020000}"/>
    <cellStyle name="Normal 3 2 13 2 2" xfId="9193" xr:uid="{00000000-0005-0000-0000-0000B9020000}"/>
    <cellStyle name="Normal 3 2 13 3" xfId="6127" xr:uid="{00000000-0005-0000-0000-0000BA020000}"/>
    <cellStyle name="Normal 3 2 13 4" xfId="5401" xr:uid="{00000000-0005-0000-0000-0000BB020000}"/>
    <cellStyle name="Normal 3 2 14" xfId="1755" xr:uid="{00000000-0005-0000-0000-0000BC020000}"/>
    <cellStyle name="Normal 3 2 14 2" xfId="7599" xr:uid="{00000000-0005-0000-0000-0000BD020000}"/>
    <cellStyle name="Normal 3 2 15" xfId="5859" xr:uid="{00000000-0005-0000-0000-0000BE020000}"/>
    <cellStyle name="Normal 3 2 16" xfId="3807" xr:uid="{00000000-0005-0000-0000-0000BF020000}"/>
    <cellStyle name="Normal 3 2 2" xfId="19" xr:uid="{00000000-0005-0000-0000-0000C0020000}"/>
    <cellStyle name="Normal 3 2 2 10" xfId="290" xr:uid="{00000000-0005-0000-0000-0000C1020000}"/>
    <cellStyle name="Normal 3 2 2 10 2" xfId="3389" xr:uid="{00000000-0005-0000-0000-0000C2020000}"/>
    <cellStyle name="Normal 3 2 2 10 2 2" xfId="9233" xr:uid="{00000000-0005-0000-0000-0000C3020000}"/>
    <cellStyle name="Normal 3 2 2 10 3" xfId="6134" xr:uid="{00000000-0005-0000-0000-0000C4020000}"/>
    <cellStyle name="Normal 3 2 2 10 4" xfId="5441" xr:uid="{00000000-0005-0000-0000-0000C5020000}"/>
    <cellStyle name="Normal 3 2 2 11" xfId="1762" xr:uid="{00000000-0005-0000-0000-0000C6020000}"/>
    <cellStyle name="Normal 3 2 2 11 2" xfId="7606" xr:uid="{00000000-0005-0000-0000-0000C7020000}"/>
    <cellStyle name="Normal 3 2 2 12" xfId="5866" xr:uid="{00000000-0005-0000-0000-0000C8020000}"/>
    <cellStyle name="Normal 3 2 2 13" xfId="3814" xr:uid="{00000000-0005-0000-0000-0000C9020000}"/>
    <cellStyle name="Normal 3 2 2 2" xfId="45" xr:uid="{00000000-0005-0000-0000-0000CA020000}"/>
    <cellStyle name="Normal 3 2 2 2 10" xfId="1774" xr:uid="{00000000-0005-0000-0000-0000CB020000}"/>
    <cellStyle name="Normal 3 2 2 2 10 2" xfId="7618" xr:uid="{00000000-0005-0000-0000-0000CC020000}"/>
    <cellStyle name="Normal 3 2 2 2 11" xfId="5890" xr:uid="{00000000-0005-0000-0000-0000CD020000}"/>
    <cellStyle name="Normal 3 2 2 2 12" xfId="3826" xr:uid="{00000000-0005-0000-0000-0000CE020000}"/>
    <cellStyle name="Normal 3 2 2 2 2" xfId="89" xr:uid="{00000000-0005-0000-0000-0000CF020000}"/>
    <cellStyle name="Normal 3 2 2 2 2 2" xfId="217" xr:uid="{00000000-0005-0000-0000-0000D0020000}"/>
    <cellStyle name="Normal 3 2 2 2 2 2 2" xfId="1109" xr:uid="{00000000-0005-0000-0000-0000D1020000}"/>
    <cellStyle name="Normal 3 2 2 2 2 2 2 2" xfId="1689" xr:uid="{00000000-0005-0000-0000-0000D2020000}"/>
    <cellStyle name="Normal 3 2 2 2 2 2 2 2 2" xfId="3166" xr:uid="{00000000-0005-0000-0000-0000D3020000}"/>
    <cellStyle name="Normal 3 2 2 2 2 2 2 2 2 2" xfId="9010" xr:uid="{00000000-0005-0000-0000-0000D4020000}"/>
    <cellStyle name="Normal 3 2 2 2 2 2 2 2 3" xfId="7533" xr:uid="{00000000-0005-0000-0000-0000D5020000}"/>
    <cellStyle name="Normal 3 2 2 2 2 2 2 2 4" xfId="5218" xr:uid="{00000000-0005-0000-0000-0000D6020000}"/>
    <cellStyle name="Normal 3 2 2 2 2 2 2 3" xfId="2581" xr:uid="{00000000-0005-0000-0000-0000D7020000}"/>
    <cellStyle name="Normal 3 2 2 2 2 2 2 3 2" xfId="8425" xr:uid="{00000000-0005-0000-0000-0000D8020000}"/>
    <cellStyle name="Normal 3 2 2 2 2 2 2 4" xfId="6953" xr:uid="{00000000-0005-0000-0000-0000D9020000}"/>
    <cellStyle name="Normal 3 2 2 2 2 2 2 5" xfId="4633" xr:uid="{00000000-0005-0000-0000-0000DA020000}"/>
    <cellStyle name="Normal 3 2 2 2 2 2 3" xfId="797" xr:uid="{00000000-0005-0000-0000-0000DB020000}"/>
    <cellStyle name="Normal 3 2 2 2 2 2 3 2" xfId="3697" xr:uid="{00000000-0005-0000-0000-0000DC020000}"/>
    <cellStyle name="Normal 3 2 2 2 2 2 3 2 2" xfId="9541" xr:uid="{00000000-0005-0000-0000-0000DD020000}"/>
    <cellStyle name="Normal 3 2 2 2 2 2 3 2 3" xfId="5749" xr:uid="{00000000-0005-0000-0000-0000DE020000}"/>
    <cellStyle name="Normal 3 2 2 2 2 2 3 3" xfId="2269" xr:uid="{00000000-0005-0000-0000-0000DF020000}"/>
    <cellStyle name="Normal 3 2 2 2 2 2 3 3 2" xfId="8113" xr:uid="{00000000-0005-0000-0000-0000E0020000}"/>
    <cellStyle name="Normal 3 2 2 2 2 2 3 4" xfId="6641" xr:uid="{00000000-0005-0000-0000-0000E1020000}"/>
    <cellStyle name="Normal 3 2 2 2 2 2 3 5" xfId="4321" xr:uid="{00000000-0005-0000-0000-0000E2020000}"/>
    <cellStyle name="Normal 3 2 2 2 2 2 4" xfId="1377" xr:uid="{00000000-0005-0000-0000-0000E3020000}"/>
    <cellStyle name="Normal 3 2 2 2 2 2 4 2" xfId="2854" xr:uid="{00000000-0005-0000-0000-0000E4020000}"/>
    <cellStyle name="Normal 3 2 2 2 2 2 4 2 2" xfId="8698" xr:uid="{00000000-0005-0000-0000-0000E5020000}"/>
    <cellStyle name="Normal 3 2 2 2 2 2 4 3" xfId="7221" xr:uid="{00000000-0005-0000-0000-0000E6020000}"/>
    <cellStyle name="Normal 3 2 2 2 2 2 4 4" xfId="4906" xr:uid="{00000000-0005-0000-0000-0000E7020000}"/>
    <cellStyle name="Normal 3 2 2 2 2 2 5" xfId="529" xr:uid="{00000000-0005-0000-0000-0000E8020000}"/>
    <cellStyle name="Normal 3 2 2 2 2 2 5 2" xfId="2650" xr:uid="{00000000-0005-0000-0000-0000E9020000}"/>
    <cellStyle name="Normal 3 2 2 2 2 2 5 2 2" xfId="8494" xr:uid="{00000000-0005-0000-0000-0000EA020000}"/>
    <cellStyle name="Normal 3 2 2 2 2 2 5 3" xfId="6373" xr:uid="{00000000-0005-0000-0000-0000EB020000}"/>
    <cellStyle name="Normal 3 2 2 2 2 2 5 4" xfId="4702" xr:uid="{00000000-0005-0000-0000-0000EC020000}"/>
    <cellStyle name="Normal 3 2 2 2 2 2 6" xfId="2001" xr:uid="{00000000-0005-0000-0000-0000ED020000}"/>
    <cellStyle name="Normal 3 2 2 2 2 2 6 2" xfId="7845" xr:uid="{00000000-0005-0000-0000-0000EE020000}"/>
    <cellStyle name="Normal 3 2 2 2 2 2 7" xfId="6061" xr:uid="{00000000-0005-0000-0000-0000EF020000}"/>
    <cellStyle name="Normal 3 2 2 2 2 2 8" xfId="4053" xr:uid="{00000000-0005-0000-0000-0000F0020000}"/>
    <cellStyle name="Normal 3 2 2 2 2 3" xfId="925" xr:uid="{00000000-0005-0000-0000-0000F1020000}"/>
    <cellStyle name="Normal 3 2 2 2 2 3 2" xfId="1505" xr:uid="{00000000-0005-0000-0000-0000F2020000}"/>
    <cellStyle name="Normal 3 2 2 2 2 3 2 2" xfId="2982" xr:uid="{00000000-0005-0000-0000-0000F3020000}"/>
    <cellStyle name="Normal 3 2 2 2 2 3 2 2 2" xfId="8826" xr:uid="{00000000-0005-0000-0000-0000F4020000}"/>
    <cellStyle name="Normal 3 2 2 2 2 3 2 3" xfId="7349" xr:uid="{00000000-0005-0000-0000-0000F5020000}"/>
    <cellStyle name="Normal 3 2 2 2 2 3 2 4" xfId="5034" xr:uid="{00000000-0005-0000-0000-0000F6020000}"/>
    <cellStyle name="Normal 3 2 2 2 2 3 3" xfId="2397" xr:uid="{00000000-0005-0000-0000-0000F7020000}"/>
    <cellStyle name="Normal 3 2 2 2 2 3 3 2" xfId="8241" xr:uid="{00000000-0005-0000-0000-0000F8020000}"/>
    <cellStyle name="Normal 3 2 2 2 2 3 4" xfId="6769" xr:uid="{00000000-0005-0000-0000-0000F9020000}"/>
    <cellStyle name="Normal 3 2 2 2 2 3 5" xfId="4449" xr:uid="{00000000-0005-0000-0000-0000FA020000}"/>
    <cellStyle name="Normal 3 2 2 2 2 4" xfId="669" xr:uid="{00000000-0005-0000-0000-0000FB020000}"/>
    <cellStyle name="Normal 3 2 2 2 2 4 2" xfId="3569" xr:uid="{00000000-0005-0000-0000-0000FC020000}"/>
    <cellStyle name="Normal 3 2 2 2 2 4 2 2" xfId="9413" xr:uid="{00000000-0005-0000-0000-0000FD020000}"/>
    <cellStyle name="Normal 3 2 2 2 2 4 2 3" xfId="5621" xr:uid="{00000000-0005-0000-0000-0000FE020000}"/>
    <cellStyle name="Normal 3 2 2 2 2 4 3" xfId="2141" xr:uid="{00000000-0005-0000-0000-0000FF020000}"/>
    <cellStyle name="Normal 3 2 2 2 2 4 3 2" xfId="7985" xr:uid="{00000000-0005-0000-0000-000000030000}"/>
    <cellStyle name="Normal 3 2 2 2 2 4 4" xfId="6513" xr:uid="{00000000-0005-0000-0000-000001030000}"/>
    <cellStyle name="Normal 3 2 2 2 2 4 5" xfId="4193" xr:uid="{00000000-0005-0000-0000-000002030000}"/>
    <cellStyle name="Normal 3 2 2 2 2 5" xfId="1249" xr:uid="{00000000-0005-0000-0000-000003030000}"/>
    <cellStyle name="Normal 3 2 2 2 2 5 2" xfId="2726" xr:uid="{00000000-0005-0000-0000-000004030000}"/>
    <cellStyle name="Normal 3 2 2 2 2 5 2 2" xfId="8570" xr:uid="{00000000-0005-0000-0000-000005030000}"/>
    <cellStyle name="Normal 3 2 2 2 2 5 3" xfId="7093" xr:uid="{00000000-0005-0000-0000-000006030000}"/>
    <cellStyle name="Normal 3 2 2 2 2 5 4" xfId="4778" xr:uid="{00000000-0005-0000-0000-000007030000}"/>
    <cellStyle name="Normal 3 2 2 2 2 6" xfId="345" xr:uid="{00000000-0005-0000-0000-000008030000}"/>
    <cellStyle name="Normal 3 2 2 2 2 6 2" xfId="3250" xr:uid="{00000000-0005-0000-0000-000009030000}"/>
    <cellStyle name="Normal 3 2 2 2 2 6 2 2" xfId="9094" xr:uid="{00000000-0005-0000-0000-00000A030000}"/>
    <cellStyle name="Normal 3 2 2 2 2 6 3" xfId="6189" xr:uid="{00000000-0005-0000-0000-00000B030000}"/>
    <cellStyle name="Normal 3 2 2 2 2 6 4" xfId="5302" xr:uid="{00000000-0005-0000-0000-00000C030000}"/>
    <cellStyle name="Normal 3 2 2 2 2 7" xfId="1817" xr:uid="{00000000-0005-0000-0000-00000D030000}"/>
    <cellStyle name="Normal 3 2 2 2 2 7 2" xfId="7661" xr:uid="{00000000-0005-0000-0000-00000E030000}"/>
    <cellStyle name="Normal 3 2 2 2 2 8" xfId="5933" xr:uid="{00000000-0005-0000-0000-00000F030000}"/>
    <cellStyle name="Normal 3 2 2 2 2 9" xfId="3869" xr:uid="{00000000-0005-0000-0000-000010030000}"/>
    <cellStyle name="Normal 3 2 2 2 3" xfId="131" xr:uid="{00000000-0005-0000-0000-000011030000}"/>
    <cellStyle name="Normal 3 2 2 2 3 2" xfId="259" xr:uid="{00000000-0005-0000-0000-000012030000}"/>
    <cellStyle name="Normal 3 2 2 2 3 2 2" xfId="1151" xr:uid="{00000000-0005-0000-0000-000013030000}"/>
    <cellStyle name="Normal 3 2 2 2 3 2 2 2" xfId="1731" xr:uid="{00000000-0005-0000-0000-000014030000}"/>
    <cellStyle name="Normal 3 2 2 2 3 2 2 2 2" xfId="3208" xr:uid="{00000000-0005-0000-0000-000015030000}"/>
    <cellStyle name="Normal 3 2 2 2 3 2 2 2 2 2" xfId="9052" xr:uid="{00000000-0005-0000-0000-000016030000}"/>
    <cellStyle name="Normal 3 2 2 2 3 2 2 2 3" xfId="7575" xr:uid="{00000000-0005-0000-0000-000017030000}"/>
    <cellStyle name="Normal 3 2 2 2 3 2 2 2 4" xfId="5260" xr:uid="{00000000-0005-0000-0000-000018030000}"/>
    <cellStyle name="Normal 3 2 2 2 3 2 2 3" xfId="2623" xr:uid="{00000000-0005-0000-0000-000019030000}"/>
    <cellStyle name="Normal 3 2 2 2 3 2 2 3 2" xfId="8467" xr:uid="{00000000-0005-0000-0000-00001A030000}"/>
    <cellStyle name="Normal 3 2 2 2 3 2 2 4" xfId="6995" xr:uid="{00000000-0005-0000-0000-00001B030000}"/>
    <cellStyle name="Normal 3 2 2 2 3 2 2 5" xfId="4675" xr:uid="{00000000-0005-0000-0000-00001C030000}"/>
    <cellStyle name="Normal 3 2 2 2 3 2 3" xfId="839" xr:uid="{00000000-0005-0000-0000-00001D030000}"/>
    <cellStyle name="Normal 3 2 2 2 3 2 3 2" xfId="3739" xr:uid="{00000000-0005-0000-0000-00001E030000}"/>
    <cellStyle name="Normal 3 2 2 2 3 2 3 2 2" xfId="9583" xr:uid="{00000000-0005-0000-0000-00001F030000}"/>
    <cellStyle name="Normal 3 2 2 2 3 2 3 2 3" xfId="5791" xr:uid="{00000000-0005-0000-0000-000020030000}"/>
    <cellStyle name="Normal 3 2 2 2 3 2 3 3" xfId="2311" xr:uid="{00000000-0005-0000-0000-000021030000}"/>
    <cellStyle name="Normal 3 2 2 2 3 2 3 3 2" xfId="8155" xr:uid="{00000000-0005-0000-0000-000022030000}"/>
    <cellStyle name="Normal 3 2 2 2 3 2 3 4" xfId="6683" xr:uid="{00000000-0005-0000-0000-000023030000}"/>
    <cellStyle name="Normal 3 2 2 2 3 2 3 5" xfId="4363" xr:uid="{00000000-0005-0000-0000-000024030000}"/>
    <cellStyle name="Normal 3 2 2 2 3 2 4" xfId="1419" xr:uid="{00000000-0005-0000-0000-000025030000}"/>
    <cellStyle name="Normal 3 2 2 2 3 2 4 2" xfId="2896" xr:uid="{00000000-0005-0000-0000-000026030000}"/>
    <cellStyle name="Normal 3 2 2 2 3 2 4 2 2" xfId="8740" xr:uid="{00000000-0005-0000-0000-000027030000}"/>
    <cellStyle name="Normal 3 2 2 2 3 2 4 3" xfId="7263" xr:uid="{00000000-0005-0000-0000-000028030000}"/>
    <cellStyle name="Normal 3 2 2 2 3 2 4 4" xfId="4948" xr:uid="{00000000-0005-0000-0000-000029030000}"/>
    <cellStyle name="Normal 3 2 2 2 3 2 5" xfId="571" xr:uid="{00000000-0005-0000-0000-00002A030000}"/>
    <cellStyle name="Normal 3 2 2 2 3 2 5 2" xfId="3471" xr:uid="{00000000-0005-0000-0000-00002B030000}"/>
    <cellStyle name="Normal 3 2 2 2 3 2 5 2 2" xfId="9315" xr:uid="{00000000-0005-0000-0000-00002C030000}"/>
    <cellStyle name="Normal 3 2 2 2 3 2 5 3" xfId="6415" xr:uid="{00000000-0005-0000-0000-00002D030000}"/>
    <cellStyle name="Normal 3 2 2 2 3 2 5 4" xfId="5523" xr:uid="{00000000-0005-0000-0000-00002E030000}"/>
    <cellStyle name="Normal 3 2 2 2 3 2 6" xfId="2043" xr:uid="{00000000-0005-0000-0000-00002F030000}"/>
    <cellStyle name="Normal 3 2 2 2 3 2 6 2" xfId="7887" xr:uid="{00000000-0005-0000-0000-000030030000}"/>
    <cellStyle name="Normal 3 2 2 2 3 2 7" xfId="6103" xr:uid="{00000000-0005-0000-0000-000031030000}"/>
    <cellStyle name="Normal 3 2 2 2 3 2 8" xfId="4095" xr:uid="{00000000-0005-0000-0000-000032030000}"/>
    <cellStyle name="Normal 3 2 2 2 3 3" xfId="967" xr:uid="{00000000-0005-0000-0000-000033030000}"/>
    <cellStyle name="Normal 3 2 2 2 3 3 2" xfId="1547" xr:uid="{00000000-0005-0000-0000-000034030000}"/>
    <cellStyle name="Normal 3 2 2 2 3 3 2 2" xfId="3024" xr:uid="{00000000-0005-0000-0000-000035030000}"/>
    <cellStyle name="Normal 3 2 2 2 3 3 2 2 2" xfId="8868" xr:uid="{00000000-0005-0000-0000-000036030000}"/>
    <cellStyle name="Normal 3 2 2 2 3 3 2 3" xfId="7391" xr:uid="{00000000-0005-0000-0000-000037030000}"/>
    <cellStyle name="Normal 3 2 2 2 3 3 2 4" xfId="5076" xr:uid="{00000000-0005-0000-0000-000038030000}"/>
    <cellStyle name="Normal 3 2 2 2 3 3 3" xfId="2439" xr:uid="{00000000-0005-0000-0000-000039030000}"/>
    <cellStyle name="Normal 3 2 2 2 3 3 3 2" xfId="8283" xr:uid="{00000000-0005-0000-0000-00003A030000}"/>
    <cellStyle name="Normal 3 2 2 2 3 3 4" xfId="6811" xr:uid="{00000000-0005-0000-0000-00003B030000}"/>
    <cellStyle name="Normal 3 2 2 2 3 3 5" xfId="4491" xr:uid="{00000000-0005-0000-0000-00003C030000}"/>
    <cellStyle name="Normal 3 2 2 2 3 4" xfId="711" xr:uid="{00000000-0005-0000-0000-00003D030000}"/>
    <cellStyle name="Normal 3 2 2 2 3 4 2" xfId="3611" xr:uid="{00000000-0005-0000-0000-00003E030000}"/>
    <cellStyle name="Normal 3 2 2 2 3 4 2 2" xfId="9455" xr:uid="{00000000-0005-0000-0000-00003F030000}"/>
    <cellStyle name="Normal 3 2 2 2 3 4 2 3" xfId="5663" xr:uid="{00000000-0005-0000-0000-000040030000}"/>
    <cellStyle name="Normal 3 2 2 2 3 4 3" xfId="2183" xr:uid="{00000000-0005-0000-0000-000041030000}"/>
    <cellStyle name="Normal 3 2 2 2 3 4 3 2" xfId="8027" xr:uid="{00000000-0005-0000-0000-000042030000}"/>
    <cellStyle name="Normal 3 2 2 2 3 4 4" xfId="6555" xr:uid="{00000000-0005-0000-0000-000043030000}"/>
    <cellStyle name="Normal 3 2 2 2 3 4 5" xfId="4235" xr:uid="{00000000-0005-0000-0000-000044030000}"/>
    <cellStyle name="Normal 3 2 2 2 3 5" xfId="1291" xr:uid="{00000000-0005-0000-0000-000045030000}"/>
    <cellStyle name="Normal 3 2 2 2 3 5 2" xfId="2768" xr:uid="{00000000-0005-0000-0000-000046030000}"/>
    <cellStyle name="Normal 3 2 2 2 3 5 2 2" xfId="8612" xr:uid="{00000000-0005-0000-0000-000047030000}"/>
    <cellStyle name="Normal 3 2 2 2 3 5 3" xfId="7135" xr:uid="{00000000-0005-0000-0000-000048030000}"/>
    <cellStyle name="Normal 3 2 2 2 3 5 4" xfId="4820" xr:uid="{00000000-0005-0000-0000-000049030000}"/>
    <cellStyle name="Normal 3 2 2 2 3 6" xfId="387" xr:uid="{00000000-0005-0000-0000-00004A030000}"/>
    <cellStyle name="Normal 3 2 2 2 3 6 2" xfId="3442" xr:uid="{00000000-0005-0000-0000-00004B030000}"/>
    <cellStyle name="Normal 3 2 2 2 3 6 2 2" xfId="9286" xr:uid="{00000000-0005-0000-0000-00004C030000}"/>
    <cellStyle name="Normal 3 2 2 2 3 6 3" xfId="6231" xr:uid="{00000000-0005-0000-0000-00004D030000}"/>
    <cellStyle name="Normal 3 2 2 2 3 6 4" xfId="5494" xr:uid="{00000000-0005-0000-0000-00004E030000}"/>
    <cellStyle name="Normal 3 2 2 2 3 7" xfId="1859" xr:uid="{00000000-0005-0000-0000-00004F030000}"/>
    <cellStyle name="Normal 3 2 2 2 3 7 2" xfId="7703" xr:uid="{00000000-0005-0000-0000-000050030000}"/>
    <cellStyle name="Normal 3 2 2 2 3 8" xfId="5975" xr:uid="{00000000-0005-0000-0000-000051030000}"/>
    <cellStyle name="Normal 3 2 2 2 3 9" xfId="3911" xr:uid="{00000000-0005-0000-0000-000052030000}"/>
    <cellStyle name="Normal 3 2 2 2 4" xfId="174" xr:uid="{00000000-0005-0000-0000-000053030000}"/>
    <cellStyle name="Normal 3 2 2 2 4 2" xfId="1066" xr:uid="{00000000-0005-0000-0000-000054030000}"/>
    <cellStyle name="Normal 3 2 2 2 4 2 2" xfId="1646" xr:uid="{00000000-0005-0000-0000-000055030000}"/>
    <cellStyle name="Normal 3 2 2 2 4 2 2 2" xfId="3123" xr:uid="{00000000-0005-0000-0000-000056030000}"/>
    <cellStyle name="Normal 3 2 2 2 4 2 2 2 2" xfId="8967" xr:uid="{00000000-0005-0000-0000-000057030000}"/>
    <cellStyle name="Normal 3 2 2 2 4 2 2 3" xfId="7490" xr:uid="{00000000-0005-0000-0000-000058030000}"/>
    <cellStyle name="Normal 3 2 2 2 4 2 2 4" xfId="5175" xr:uid="{00000000-0005-0000-0000-000059030000}"/>
    <cellStyle name="Normal 3 2 2 2 4 2 3" xfId="2538" xr:uid="{00000000-0005-0000-0000-00005A030000}"/>
    <cellStyle name="Normal 3 2 2 2 4 2 3 2" xfId="8382" xr:uid="{00000000-0005-0000-0000-00005B030000}"/>
    <cellStyle name="Normal 3 2 2 2 4 2 4" xfId="6910" xr:uid="{00000000-0005-0000-0000-00005C030000}"/>
    <cellStyle name="Normal 3 2 2 2 4 2 5" xfId="4590" xr:uid="{00000000-0005-0000-0000-00005D030000}"/>
    <cellStyle name="Normal 3 2 2 2 4 3" xfId="754" xr:uid="{00000000-0005-0000-0000-00005E030000}"/>
    <cellStyle name="Normal 3 2 2 2 4 3 2" xfId="3654" xr:uid="{00000000-0005-0000-0000-00005F030000}"/>
    <cellStyle name="Normal 3 2 2 2 4 3 2 2" xfId="9498" xr:uid="{00000000-0005-0000-0000-000060030000}"/>
    <cellStyle name="Normal 3 2 2 2 4 3 2 3" xfId="5706" xr:uid="{00000000-0005-0000-0000-000061030000}"/>
    <cellStyle name="Normal 3 2 2 2 4 3 3" xfId="2226" xr:uid="{00000000-0005-0000-0000-000062030000}"/>
    <cellStyle name="Normal 3 2 2 2 4 3 3 2" xfId="8070" xr:uid="{00000000-0005-0000-0000-000063030000}"/>
    <cellStyle name="Normal 3 2 2 2 4 3 4" xfId="6598" xr:uid="{00000000-0005-0000-0000-000064030000}"/>
    <cellStyle name="Normal 3 2 2 2 4 3 5" xfId="4278" xr:uid="{00000000-0005-0000-0000-000065030000}"/>
    <cellStyle name="Normal 3 2 2 2 4 4" xfId="1334" xr:uid="{00000000-0005-0000-0000-000066030000}"/>
    <cellStyle name="Normal 3 2 2 2 4 4 2" xfId="2811" xr:uid="{00000000-0005-0000-0000-000067030000}"/>
    <cellStyle name="Normal 3 2 2 2 4 4 2 2" xfId="8655" xr:uid="{00000000-0005-0000-0000-000068030000}"/>
    <cellStyle name="Normal 3 2 2 2 4 4 3" xfId="7178" xr:uid="{00000000-0005-0000-0000-000069030000}"/>
    <cellStyle name="Normal 3 2 2 2 4 4 4" xfId="4863" xr:uid="{00000000-0005-0000-0000-00006A030000}"/>
    <cellStyle name="Normal 3 2 2 2 4 5" xfId="486" xr:uid="{00000000-0005-0000-0000-00006B030000}"/>
    <cellStyle name="Normal 3 2 2 2 4 5 2" xfId="3305" xr:uid="{00000000-0005-0000-0000-00006C030000}"/>
    <cellStyle name="Normal 3 2 2 2 4 5 2 2" xfId="9149" xr:uid="{00000000-0005-0000-0000-00006D030000}"/>
    <cellStyle name="Normal 3 2 2 2 4 5 3" xfId="6330" xr:uid="{00000000-0005-0000-0000-00006E030000}"/>
    <cellStyle name="Normal 3 2 2 2 4 5 4" xfId="5357" xr:uid="{00000000-0005-0000-0000-00006F030000}"/>
    <cellStyle name="Normal 3 2 2 2 4 6" xfId="1958" xr:uid="{00000000-0005-0000-0000-000070030000}"/>
    <cellStyle name="Normal 3 2 2 2 4 6 2" xfId="7802" xr:uid="{00000000-0005-0000-0000-000071030000}"/>
    <cellStyle name="Normal 3 2 2 2 4 7" xfId="6018" xr:uid="{00000000-0005-0000-0000-000072030000}"/>
    <cellStyle name="Normal 3 2 2 2 4 8" xfId="4010" xr:uid="{00000000-0005-0000-0000-000073030000}"/>
    <cellStyle name="Normal 3 2 2 2 5" xfId="443" xr:uid="{00000000-0005-0000-0000-000074030000}"/>
    <cellStyle name="Normal 3 2 2 2 5 2" xfId="1023" xr:uid="{00000000-0005-0000-0000-000075030000}"/>
    <cellStyle name="Normal 3 2 2 2 5 2 2" xfId="3783" xr:uid="{00000000-0005-0000-0000-000076030000}"/>
    <cellStyle name="Normal 3 2 2 2 5 2 2 2" xfId="9627" xr:uid="{00000000-0005-0000-0000-000077030000}"/>
    <cellStyle name="Normal 3 2 2 2 5 2 2 3" xfId="5835" xr:uid="{00000000-0005-0000-0000-000078030000}"/>
    <cellStyle name="Normal 3 2 2 2 5 2 3" xfId="2495" xr:uid="{00000000-0005-0000-0000-000079030000}"/>
    <cellStyle name="Normal 3 2 2 2 5 2 3 2" xfId="8339" xr:uid="{00000000-0005-0000-0000-00007A030000}"/>
    <cellStyle name="Normal 3 2 2 2 5 2 4" xfId="6867" xr:uid="{00000000-0005-0000-0000-00007B030000}"/>
    <cellStyle name="Normal 3 2 2 2 5 2 5" xfId="4547" xr:uid="{00000000-0005-0000-0000-00007C030000}"/>
    <cellStyle name="Normal 3 2 2 2 5 3" xfId="1603" xr:uid="{00000000-0005-0000-0000-00007D030000}"/>
    <cellStyle name="Normal 3 2 2 2 5 3 2" xfId="3080" xr:uid="{00000000-0005-0000-0000-00007E030000}"/>
    <cellStyle name="Normal 3 2 2 2 5 3 2 2" xfId="8924" xr:uid="{00000000-0005-0000-0000-00007F030000}"/>
    <cellStyle name="Normal 3 2 2 2 5 3 3" xfId="7447" xr:uid="{00000000-0005-0000-0000-000080030000}"/>
    <cellStyle name="Normal 3 2 2 2 5 3 4" xfId="5132" xr:uid="{00000000-0005-0000-0000-000081030000}"/>
    <cellStyle name="Normal 3 2 2 2 5 4" xfId="1915" xr:uid="{00000000-0005-0000-0000-000082030000}"/>
    <cellStyle name="Normal 3 2 2 2 5 4 2" xfId="7759" xr:uid="{00000000-0005-0000-0000-000083030000}"/>
    <cellStyle name="Normal 3 2 2 2 5 5" xfId="6287" xr:uid="{00000000-0005-0000-0000-000084030000}"/>
    <cellStyle name="Normal 3 2 2 2 5 6" xfId="3967" xr:uid="{00000000-0005-0000-0000-000085030000}"/>
    <cellStyle name="Normal 3 2 2 2 6" xfId="882" xr:uid="{00000000-0005-0000-0000-000086030000}"/>
    <cellStyle name="Normal 3 2 2 2 6 2" xfId="1462" xr:uid="{00000000-0005-0000-0000-000087030000}"/>
    <cellStyle name="Normal 3 2 2 2 6 2 2" xfId="2939" xr:uid="{00000000-0005-0000-0000-000088030000}"/>
    <cellStyle name="Normal 3 2 2 2 6 2 2 2" xfId="8783" xr:uid="{00000000-0005-0000-0000-000089030000}"/>
    <cellStyle name="Normal 3 2 2 2 6 2 3" xfId="7306" xr:uid="{00000000-0005-0000-0000-00008A030000}"/>
    <cellStyle name="Normal 3 2 2 2 6 2 4" xfId="4991" xr:uid="{00000000-0005-0000-0000-00008B030000}"/>
    <cellStyle name="Normal 3 2 2 2 6 3" xfId="2354" xr:uid="{00000000-0005-0000-0000-00008C030000}"/>
    <cellStyle name="Normal 3 2 2 2 6 3 2" xfId="8198" xr:uid="{00000000-0005-0000-0000-00008D030000}"/>
    <cellStyle name="Normal 3 2 2 2 6 4" xfId="6726" xr:uid="{00000000-0005-0000-0000-00008E030000}"/>
    <cellStyle name="Normal 3 2 2 2 6 5" xfId="4406" xr:uid="{00000000-0005-0000-0000-00008F030000}"/>
    <cellStyle name="Normal 3 2 2 2 7" xfId="626" xr:uid="{00000000-0005-0000-0000-000090030000}"/>
    <cellStyle name="Normal 3 2 2 2 7 2" xfId="3526" xr:uid="{00000000-0005-0000-0000-000091030000}"/>
    <cellStyle name="Normal 3 2 2 2 7 2 2" xfId="9370" xr:uid="{00000000-0005-0000-0000-000092030000}"/>
    <cellStyle name="Normal 3 2 2 2 7 2 3" xfId="5578" xr:uid="{00000000-0005-0000-0000-000093030000}"/>
    <cellStyle name="Normal 3 2 2 2 7 3" xfId="2098" xr:uid="{00000000-0005-0000-0000-000094030000}"/>
    <cellStyle name="Normal 3 2 2 2 7 3 2" xfId="7942" xr:uid="{00000000-0005-0000-0000-000095030000}"/>
    <cellStyle name="Normal 3 2 2 2 7 4" xfId="6470" xr:uid="{00000000-0005-0000-0000-000096030000}"/>
    <cellStyle name="Normal 3 2 2 2 7 5" xfId="4150" xr:uid="{00000000-0005-0000-0000-000097030000}"/>
    <cellStyle name="Normal 3 2 2 2 8" xfId="1206" xr:uid="{00000000-0005-0000-0000-000098030000}"/>
    <cellStyle name="Normal 3 2 2 2 8 2" xfId="2683" xr:uid="{00000000-0005-0000-0000-000099030000}"/>
    <cellStyle name="Normal 3 2 2 2 8 2 2" xfId="8527" xr:uid="{00000000-0005-0000-0000-00009A030000}"/>
    <cellStyle name="Normal 3 2 2 2 8 3" xfId="7050" xr:uid="{00000000-0005-0000-0000-00009B030000}"/>
    <cellStyle name="Normal 3 2 2 2 8 4" xfId="4735" xr:uid="{00000000-0005-0000-0000-00009C030000}"/>
    <cellStyle name="Normal 3 2 2 2 9" xfId="302" xr:uid="{00000000-0005-0000-0000-00009D030000}"/>
    <cellStyle name="Normal 3 2 2 2 9 2" xfId="3379" xr:uid="{00000000-0005-0000-0000-00009E030000}"/>
    <cellStyle name="Normal 3 2 2 2 9 2 2" xfId="9223" xr:uid="{00000000-0005-0000-0000-00009F030000}"/>
    <cellStyle name="Normal 3 2 2 2 9 3" xfId="6146" xr:uid="{00000000-0005-0000-0000-0000A0030000}"/>
    <cellStyle name="Normal 3 2 2 2 9 4" xfId="5431" xr:uid="{00000000-0005-0000-0000-0000A1030000}"/>
    <cellStyle name="Normal 3 2 2 3" xfId="77" xr:uid="{00000000-0005-0000-0000-0000A2030000}"/>
    <cellStyle name="Normal 3 2 2 3 10" xfId="3857" xr:uid="{00000000-0005-0000-0000-0000A3030000}"/>
    <cellStyle name="Normal 3 2 2 3 2" xfId="205" xr:uid="{00000000-0005-0000-0000-0000A4030000}"/>
    <cellStyle name="Normal 3 2 2 3 2 2" xfId="1097" xr:uid="{00000000-0005-0000-0000-0000A5030000}"/>
    <cellStyle name="Normal 3 2 2 3 2 2 2" xfId="1677" xr:uid="{00000000-0005-0000-0000-0000A6030000}"/>
    <cellStyle name="Normal 3 2 2 3 2 2 2 2" xfId="3154" xr:uid="{00000000-0005-0000-0000-0000A7030000}"/>
    <cellStyle name="Normal 3 2 2 3 2 2 2 2 2" xfId="8998" xr:uid="{00000000-0005-0000-0000-0000A8030000}"/>
    <cellStyle name="Normal 3 2 2 3 2 2 2 3" xfId="7521" xr:uid="{00000000-0005-0000-0000-0000A9030000}"/>
    <cellStyle name="Normal 3 2 2 3 2 2 2 4" xfId="5206" xr:uid="{00000000-0005-0000-0000-0000AA030000}"/>
    <cellStyle name="Normal 3 2 2 3 2 2 3" xfId="2569" xr:uid="{00000000-0005-0000-0000-0000AB030000}"/>
    <cellStyle name="Normal 3 2 2 3 2 2 3 2" xfId="8413" xr:uid="{00000000-0005-0000-0000-0000AC030000}"/>
    <cellStyle name="Normal 3 2 2 3 2 2 4" xfId="6941" xr:uid="{00000000-0005-0000-0000-0000AD030000}"/>
    <cellStyle name="Normal 3 2 2 3 2 2 5" xfId="4621" xr:uid="{00000000-0005-0000-0000-0000AE030000}"/>
    <cellStyle name="Normal 3 2 2 3 2 3" xfId="785" xr:uid="{00000000-0005-0000-0000-0000AF030000}"/>
    <cellStyle name="Normal 3 2 2 3 2 3 2" xfId="3685" xr:uid="{00000000-0005-0000-0000-0000B0030000}"/>
    <cellStyle name="Normal 3 2 2 3 2 3 2 2" xfId="9529" xr:uid="{00000000-0005-0000-0000-0000B1030000}"/>
    <cellStyle name="Normal 3 2 2 3 2 3 2 3" xfId="5737" xr:uid="{00000000-0005-0000-0000-0000B2030000}"/>
    <cellStyle name="Normal 3 2 2 3 2 3 3" xfId="2257" xr:uid="{00000000-0005-0000-0000-0000B3030000}"/>
    <cellStyle name="Normal 3 2 2 3 2 3 3 2" xfId="8101" xr:uid="{00000000-0005-0000-0000-0000B4030000}"/>
    <cellStyle name="Normal 3 2 2 3 2 3 4" xfId="6629" xr:uid="{00000000-0005-0000-0000-0000B5030000}"/>
    <cellStyle name="Normal 3 2 2 3 2 3 5" xfId="4309" xr:uid="{00000000-0005-0000-0000-0000B6030000}"/>
    <cellStyle name="Normal 3 2 2 3 2 4" xfId="1365" xr:uid="{00000000-0005-0000-0000-0000B7030000}"/>
    <cellStyle name="Normal 3 2 2 3 2 4 2" xfId="2842" xr:uid="{00000000-0005-0000-0000-0000B8030000}"/>
    <cellStyle name="Normal 3 2 2 3 2 4 2 2" xfId="8686" xr:uid="{00000000-0005-0000-0000-0000B9030000}"/>
    <cellStyle name="Normal 3 2 2 3 2 4 3" xfId="7209" xr:uid="{00000000-0005-0000-0000-0000BA030000}"/>
    <cellStyle name="Normal 3 2 2 3 2 4 4" xfId="4894" xr:uid="{00000000-0005-0000-0000-0000BB030000}"/>
    <cellStyle name="Normal 3 2 2 3 2 5" xfId="517" xr:uid="{00000000-0005-0000-0000-0000BC030000}"/>
    <cellStyle name="Normal 3 2 2 3 2 5 2" xfId="3276" xr:uid="{00000000-0005-0000-0000-0000BD030000}"/>
    <cellStyle name="Normal 3 2 2 3 2 5 2 2" xfId="9120" xr:uid="{00000000-0005-0000-0000-0000BE030000}"/>
    <cellStyle name="Normal 3 2 2 3 2 5 3" xfId="6361" xr:uid="{00000000-0005-0000-0000-0000BF030000}"/>
    <cellStyle name="Normal 3 2 2 3 2 5 4" xfId="5328" xr:uid="{00000000-0005-0000-0000-0000C0030000}"/>
    <cellStyle name="Normal 3 2 2 3 2 6" xfId="1989" xr:uid="{00000000-0005-0000-0000-0000C1030000}"/>
    <cellStyle name="Normal 3 2 2 3 2 6 2" xfId="7833" xr:uid="{00000000-0005-0000-0000-0000C2030000}"/>
    <cellStyle name="Normal 3 2 2 3 2 7" xfId="6049" xr:uid="{00000000-0005-0000-0000-0000C3030000}"/>
    <cellStyle name="Normal 3 2 2 3 2 8" xfId="4041" xr:uid="{00000000-0005-0000-0000-0000C4030000}"/>
    <cellStyle name="Normal 3 2 2 3 3" xfId="431" xr:uid="{00000000-0005-0000-0000-0000C5030000}"/>
    <cellStyle name="Normal 3 2 2 3 3 2" xfId="1011" xr:uid="{00000000-0005-0000-0000-0000C6030000}"/>
    <cellStyle name="Normal 3 2 2 3 3 2 2" xfId="3771" xr:uid="{00000000-0005-0000-0000-0000C7030000}"/>
    <cellStyle name="Normal 3 2 2 3 3 2 2 2" xfId="9615" xr:uid="{00000000-0005-0000-0000-0000C8030000}"/>
    <cellStyle name="Normal 3 2 2 3 3 2 2 3" xfId="5823" xr:uid="{00000000-0005-0000-0000-0000C9030000}"/>
    <cellStyle name="Normal 3 2 2 3 3 2 3" xfId="2483" xr:uid="{00000000-0005-0000-0000-0000CA030000}"/>
    <cellStyle name="Normal 3 2 2 3 3 2 3 2" xfId="8327" xr:uid="{00000000-0005-0000-0000-0000CB030000}"/>
    <cellStyle name="Normal 3 2 2 3 3 2 4" xfId="6855" xr:uid="{00000000-0005-0000-0000-0000CC030000}"/>
    <cellStyle name="Normal 3 2 2 3 3 2 5" xfId="4535" xr:uid="{00000000-0005-0000-0000-0000CD030000}"/>
    <cellStyle name="Normal 3 2 2 3 3 3" xfId="1591" xr:uid="{00000000-0005-0000-0000-0000CE030000}"/>
    <cellStyle name="Normal 3 2 2 3 3 3 2" xfId="3068" xr:uid="{00000000-0005-0000-0000-0000CF030000}"/>
    <cellStyle name="Normal 3 2 2 3 3 3 2 2" xfId="8912" xr:uid="{00000000-0005-0000-0000-0000D0030000}"/>
    <cellStyle name="Normal 3 2 2 3 3 3 3" xfId="7435" xr:uid="{00000000-0005-0000-0000-0000D1030000}"/>
    <cellStyle name="Normal 3 2 2 3 3 3 4" xfId="5120" xr:uid="{00000000-0005-0000-0000-0000D2030000}"/>
    <cellStyle name="Normal 3 2 2 3 3 4" xfId="1903" xr:uid="{00000000-0005-0000-0000-0000D3030000}"/>
    <cellStyle name="Normal 3 2 2 3 3 4 2" xfId="7747" xr:uid="{00000000-0005-0000-0000-0000D4030000}"/>
    <cellStyle name="Normal 3 2 2 3 3 5" xfId="6275" xr:uid="{00000000-0005-0000-0000-0000D5030000}"/>
    <cellStyle name="Normal 3 2 2 3 3 6" xfId="3955" xr:uid="{00000000-0005-0000-0000-0000D6030000}"/>
    <cellStyle name="Normal 3 2 2 3 4" xfId="913" xr:uid="{00000000-0005-0000-0000-0000D7030000}"/>
    <cellStyle name="Normal 3 2 2 3 4 2" xfId="1493" xr:uid="{00000000-0005-0000-0000-0000D8030000}"/>
    <cellStyle name="Normal 3 2 2 3 4 2 2" xfId="2970" xr:uid="{00000000-0005-0000-0000-0000D9030000}"/>
    <cellStyle name="Normal 3 2 2 3 4 2 2 2" xfId="8814" xr:uid="{00000000-0005-0000-0000-0000DA030000}"/>
    <cellStyle name="Normal 3 2 2 3 4 2 3" xfId="7337" xr:uid="{00000000-0005-0000-0000-0000DB030000}"/>
    <cellStyle name="Normal 3 2 2 3 4 2 4" xfId="5022" xr:uid="{00000000-0005-0000-0000-0000DC030000}"/>
    <cellStyle name="Normal 3 2 2 3 4 3" xfId="2385" xr:uid="{00000000-0005-0000-0000-0000DD030000}"/>
    <cellStyle name="Normal 3 2 2 3 4 3 2" xfId="8229" xr:uid="{00000000-0005-0000-0000-0000DE030000}"/>
    <cellStyle name="Normal 3 2 2 3 4 4" xfId="6757" xr:uid="{00000000-0005-0000-0000-0000DF030000}"/>
    <cellStyle name="Normal 3 2 2 3 4 5" xfId="4437" xr:uid="{00000000-0005-0000-0000-0000E0030000}"/>
    <cellStyle name="Normal 3 2 2 3 5" xfId="657" xr:uid="{00000000-0005-0000-0000-0000E1030000}"/>
    <cellStyle name="Normal 3 2 2 3 5 2" xfId="3557" xr:uid="{00000000-0005-0000-0000-0000E2030000}"/>
    <cellStyle name="Normal 3 2 2 3 5 2 2" xfId="9401" xr:uid="{00000000-0005-0000-0000-0000E3030000}"/>
    <cellStyle name="Normal 3 2 2 3 5 2 3" xfId="5609" xr:uid="{00000000-0005-0000-0000-0000E4030000}"/>
    <cellStyle name="Normal 3 2 2 3 5 3" xfId="2129" xr:uid="{00000000-0005-0000-0000-0000E5030000}"/>
    <cellStyle name="Normal 3 2 2 3 5 3 2" xfId="7973" xr:uid="{00000000-0005-0000-0000-0000E6030000}"/>
    <cellStyle name="Normal 3 2 2 3 5 4" xfId="6501" xr:uid="{00000000-0005-0000-0000-0000E7030000}"/>
    <cellStyle name="Normal 3 2 2 3 5 5" xfId="4181" xr:uid="{00000000-0005-0000-0000-0000E8030000}"/>
    <cellStyle name="Normal 3 2 2 3 6" xfId="1237" xr:uid="{00000000-0005-0000-0000-0000E9030000}"/>
    <cellStyle name="Normal 3 2 2 3 6 2" xfId="2714" xr:uid="{00000000-0005-0000-0000-0000EA030000}"/>
    <cellStyle name="Normal 3 2 2 3 6 2 2" xfId="8558" xr:uid="{00000000-0005-0000-0000-0000EB030000}"/>
    <cellStyle name="Normal 3 2 2 3 6 3" xfId="7081" xr:uid="{00000000-0005-0000-0000-0000EC030000}"/>
    <cellStyle name="Normal 3 2 2 3 6 4" xfId="4766" xr:uid="{00000000-0005-0000-0000-0000ED030000}"/>
    <cellStyle name="Normal 3 2 2 3 7" xfId="333" xr:uid="{00000000-0005-0000-0000-0000EE030000}"/>
    <cellStyle name="Normal 3 2 2 3 7 2" xfId="3235" xr:uid="{00000000-0005-0000-0000-0000EF030000}"/>
    <cellStyle name="Normal 3 2 2 3 7 2 2" xfId="9079" xr:uid="{00000000-0005-0000-0000-0000F0030000}"/>
    <cellStyle name="Normal 3 2 2 3 7 3" xfId="6177" xr:uid="{00000000-0005-0000-0000-0000F1030000}"/>
    <cellStyle name="Normal 3 2 2 3 7 4" xfId="5287" xr:uid="{00000000-0005-0000-0000-0000F2030000}"/>
    <cellStyle name="Normal 3 2 2 3 8" xfId="1805" xr:uid="{00000000-0005-0000-0000-0000F3030000}"/>
    <cellStyle name="Normal 3 2 2 3 8 2" xfId="7649" xr:uid="{00000000-0005-0000-0000-0000F4030000}"/>
    <cellStyle name="Normal 3 2 2 3 9" xfId="5921" xr:uid="{00000000-0005-0000-0000-0000F5030000}"/>
    <cellStyle name="Normal 3 2 2 4" xfId="119" xr:uid="{00000000-0005-0000-0000-0000F6030000}"/>
    <cellStyle name="Normal 3 2 2 4 2" xfId="247" xr:uid="{00000000-0005-0000-0000-0000F7030000}"/>
    <cellStyle name="Normal 3 2 2 4 2 2" xfId="1139" xr:uid="{00000000-0005-0000-0000-0000F8030000}"/>
    <cellStyle name="Normal 3 2 2 4 2 2 2" xfId="1719" xr:uid="{00000000-0005-0000-0000-0000F9030000}"/>
    <cellStyle name="Normal 3 2 2 4 2 2 2 2" xfId="3196" xr:uid="{00000000-0005-0000-0000-0000FA030000}"/>
    <cellStyle name="Normal 3 2 2 4 2 2 2 2 2" xfId="9040" xr:uid="{00000000-0005-0000-0000-0000FB030000}"/>
    <cellStyle name="Normal 3 2 2 4 2 2 2 3" xfId="7563" xr:uid="{00000000-0005-0000-0000-0000FC030000}"/>
    <cellStyle name="Normal 3 2 2 4 2 2 2 4" xfId="5248" xr:uid="{00000000-0005-0000-0000-0000FD030000}"/>
    <cellStyle name="Normal 3 2 2 4 2 2 3" xfId="2611" xr:uid="{00000000-0005-0000-0000-0000FE030000}"/>
    <cellStyle name="Normal 3 2 2 4 2 2 3 2" xfId="8455" xr:uid="{00000000-0005-0000-0000-0000FF030000}"/>
    <cellStyle name="Normal 3 2 2 4 2 2 4" xfId="6983" xr:uid="{00000000-0005-0000-0000-000000040000}"/>
    <cellStyle name="Normal 3 2 2 4 2 2 5" xfId="4663" xr:uid="{00000000-0005-0000-0000-000001040000}"/>
    <cellStyle name="Normal 3 2 2 4 2 3" xfId="827" xr:uid="{00000000-0005-0000-0000-000002040000}"/>
    <cellStyle name="Normal 3 2 2 4 2 3 2" xfId="3727" xr:uid="{00000000-0005-0000-0000-000003040000}"/>
    <cellStyle name="Normal 3 2 2 4 2 3 2 2" xfId="9571" xr:uid="{00000000-0005-0000-0000-000004040000}"/>
    <cellStyle name="Normal 3 2 2 4 2 3 2 3" xfId="5779" xr:uid="{00000000-0005-0000-0000-000005040000}"/>
    <cellStyle name="Normal 3 2 2 4 2 3 3" xfId="2299" xr:uid="{00000000-0005-0000-0000-000006040000}"/>
    <cellStyle name="Normal 3 2 2 4 2 3 3 2" xfId="8143" xr:uid="{00000000-0005-0000-0000-000007040000}"/>
    <cellStyle name="Normal 3 2 2 4 2 3 4" xfId="6671" xr:uid="{00000000-0005-0000-0000-000008040000}"/>
    <cellStyle name="Normal 3 2 2 4 2 3 5" xfId="4351" xr:uid="{00000000-0005-0000-0000-000009040000}"/>
    <cellStyle name="Normal 3 2 2 4 2 4" xfId="1407" xr:uid="{00000000-0005-0000-0000-00000A040000}"/>
    <cellStyle name="Normal 3 2 2 4 2 4 2" xfId="2884" xr:uid="{00000000-0005-0000-0000-00000B040000}"/>
    <cellStyle name="Normal 3 2 2 4 2 4 2 2" xfId="8728" xr:uid="{00000000-0005-0000-0000-00000C040000}"/>
    <cellStyle name="Normal 3 2 2 4 2 4 3" xfId="7251" xr:uid="{00000000-0005-0000-0000-00000D040000}"/>
    <cellStyle name="Normal 3 2 2 4 2 4 4" xfId="4936" xr:uid="{00000000-0005-0000-0000-00000E040000}"/>
    <cellStyle name="Normal 3 2 2 4 2 5" xfId="559" xr:uid="{00000000-0005-0000-0000-00000F040000}"/>
    <cellStyle name="Normal 3 2 2 4 2 5 2" xfId="3463" xr:uid="{00000000-0005-0000-0000-000010040000}"/>
    <cellStyle name="Normal 3 2 2 4 2 5 2 2" xfId="9307" xr:uid="{00000000-0005-0000-0000-000011040000}"/>
    <cellStyle name="Normal 3 2 2 4 2 5 3" xfId="6403" xr:uid="{00000000-0005-0000-0000-000012040000}"/>
    <cellStyle name="Normal 3 2 2 4 2 5 4" xfId="5515" xr:uid="{00000000-0005-0000-0000-000013040000}"/>
    <cellStyle name="Normal 3 2 2 4 2 6" xfId="2031" xr:uid="{00000000-0005-0000-0000-000014040000}"/>
    <cellStyle name="Normal 3 2 2 4 2 6 2" xfId="7875" xr:uid="{00000000-0005-0000-0000-000015040000}"/>
    <cellStyle name="Normal 3 2 2 4 2 7" xfId="6091" xr:uid="{00000000-0005-0000-0000-000016040000}"/>
    <cellStyle name="Normal 3 2 2 4 2 8" xfId="4083" xr:uid="{00000000-0005-0000-0000-000017040000}"/>
    <cellStyle name="Normal 3 2 2 4 3" xfId="955" xr:uid="{00000000-0005-0000-0000-000018040000}"/>
    <cellStyle name="Normal 3 2 2 4 3 2" xfId="1535" xr:uid="{00000000-0005-0000-0000-000019040000}"/>
    <cellStyle name="Normal 3 2 2 4 3 2 2" xfId="3012" xr:uid="{00000000-0005-0000-0000-00001A040000}"/>
    <cellStyle name="Normal 3 2 2 4 3 2 2 2" xfId="8856" xr:uid="{00000000-0005-0000-0000-00001B040000}"/>
    <cellStyle name="Normal 3 2 2 4 3 2 3" xfId="7379" xr:uid="{00000000-0005-0000-0000-00001C040000}"/>
    <cellStyle name="Normal 3 2 2 4 3 2 4" xfId="5064" xr:uid="{00000000-0005-0000-0000-00001D040000}"/>
    <cellStyle name="Normal 3 2 2 4 3 3" xfId="2427" xr:uid="{00000000-0005-0000-0000-00001E040000}"/>
    <cellStyle name="Normal 3 2 2 4 3 3 2" xfId="8271" xr:uid="{00000000-0005-0000-0000-00001F040000}"/>
    <cellStyle name="Normal 3 2 2 4 3 4" xfId="6799" xr:uid="{00000000-0005-0000-0000-000020040000}"/>
    <cellStyle name="Normal 3 2 2 4 3 5" xfId="4479" xr:uid="{00000000-0005-0000-0000-000021040000}"/>
    <cellStyle name="Normal 3 2 2 4 4" xfId="699" xr:uid="{00000000-0005-0000-0000-000022040000}"/>
    <cellStyle name="Normal 3 2 2 4 4 2" xfId="3599" xr:uid="{00000000-0005-0000-0000-000023040000}"/>
    <cellStyle name="Normal 3 2 2 4 4 2 2" xfId="9443" xr:uid="{00000000-0005-0000-0000-000024040000}"/>
    <cellStyle name="Normal 3 2 2 4 4 2 3" xfId="5651" xr:uid="{00000000-0005-0000-0000-000025040000}"/>
    <cellStyle name="Normal 3 2 2 4 4 3" xfId="2171" xr:uid="{00000000-0005-0000-0000-000026040000}"/>
    <cellStyle name="Normal 3 2 2 4 4 3 2" xfId="8015" xr:uid="{00000000-0005-0000-0000-000027040000}"/>
    <cellStyle name="Normal 3 2 2 4 4 4" xfId="6543" xr:uid="{00000000-0005-0000-0000-000028040000}"/>
    <cellStyle name="Normal 3 2 2 4 4 5" xfId="4223" xr:uid="{00000000-0005-0000-0000-000029040000}"/>
    <cellStyle name="Normal 3 2 2 4 5" xfId="1279" xr:uid="{00000000-0005-0000-0000-00002A040000}"/>
    <cellStyle name="Normal 3 2 2 4 5 2" xfId="2756" xr:uid="{00000000-0005-0000-0000-00002B040000}"/>
    <cellStyle name="Normal 3 2 2 4 5 2 2" xfId="8600" xr:uid="{00000000-0005-0000-0000-00002C040000}"/>
    <cellStyle name="Normal 3 2 2 4 5 3" xfId="7123" xr:uid="{00000000-0005-0000-0000-00002D040000}"/>
    <cellStyle name="Normal 3 2 2 4 5 4" xfId="4808" xr:uid="{00000000-0005-0000-0000-00002E040000}"/>
    <cellStyle name="Normal 3 2 2 4 6" xfId="375" xr:uid="{00000000-0005-0000-0000-00002F040000}"/>
    <cellStyle name="Normal 3 2 2 4 6 2" xfId="3287" xr:uid="{00000000-0005-0000-0000-000030040000}"/>
    <cellStyle name="Normal 3 2 2 4 6 2 2" xfId="9131" xr:uid="{00000000-0005-0000-0000-000031040000}"/>
    <cellStyle name="Normal 3 2 2 4 6 3" xfId="6219" xr:uid="{00000000-0005-0000-0000-000032040000}"/>
    <cellStyle name="Normal 3 2 2 4 6 4" xfId="5339" xr:uid="{00000000-0005-0000-0000-000033040000}"/>
    <cellStyle name="Normal 3 2 2 4 7" xfId="1847" xr:uid="{00000000-0005-0000-0000-000034040000}"/>
    <cellStyle name="Normal 3 2 2 4 7 2" xfId="7691" xr:uid="{00000000-0005-0000-0000-000035040000}"/>
    <cellStyle name="Normal 3 2 2 4 8" xfId="5963" xr:uid="{00000000-0005-0000-0000-000036040000}"/>
    <cellStyle name="Normal 3 2 2 4 9" xfId="3899" xr:uid="{00000000-0005-0000-0000-000037040000}"/>
    <cellStyle name="Normal 3 2 2 5" xfId="32" xr:uid="{00000000-0005-0000-0000-000038040000}"/>
    <cellStyle name="Normal 3 2 2 5 2" xfId="1054" xr:uid="{00000000-0005-0000-0000-000039040000}"/>
    <cellStyle name="Normal 3 2 2 5 2 2" xfId="1634" xr:uid="{00000000-0005-0000-0000-00003A040000}"/>
    <cellStyle name="Normal 3 2 2 5 2 2 2" xfId="3111" xr:uid="{00000000-0005-0000-0000-00003B040000}"/>
    <cellStyle name="Normal 3 2 2 5 2 2 2 2" xfId="8955" xr:uid="{00000000-0005-0000-0000-00003C040000}"/>
    <cellStyle name="Normal 3 2 2 5 2 2 3" xfId="7478" xr:uid="{00000000-0005-0000-0000-00003D040000}"/>
    <cellStyle name="Normal 3 2 2 5 2 2 4" xfId="5163" xr:uid="{00000000-0005-0000-0000-00003E040000}"/>
    <cellStyle name="Normal 3 2 2 5 2 3" xfId="2526" xr:uid="{00000000-0005-0000-0000-00003F040000}"/>
    <cellStyle name="Normal 3 2 2 5 2 3 2" xfId="8370" xr:uid="{00000000-0005-0000-0000-000040040000}"/>
    <cellStyle name="Normal 3 2 2 5 2 4" xfId="6898" xr:uid="{00000000-0005-0000-0000-000041040000}"/>
    <cellStyle name="Normal 3 2 2 5 2 5" xfId="4578" xr:uid="{00000000-0005-0000-0000-000042040000}"/>
    <cellStyle name="Normal 3 2 2 5 3" xfId="614" xr:uid="{00000000-0005-0000-0000-000043040000}"/>
    <cellStyle name="Normal 3 2 2 5 3 2" xfId="3514" xr:uid="{00000000-0005-0000-0000-000044040000}"/>
    <cellStyle name="Normal 3 2 2 5 3 2 2" xfId="9358" xr:uid="{00000000-0005-0000-0000-000045040000}"/>
    <cellStyle name="Normal 3 2 2 5 3 2 3" xfId="5566" xr:uid="{00000000-0005-0000-0000-000046040000}"/>
    <cellStyle name="Normal 3 2 2 5 3 3" xfId="2086" xr:uid="{00000000-0005-0000-0000-000047040000}"/>
    <cellStyle name="Normal 3 2 2 5 3 3 2" xfId="7930" xr:uid="{00000000-0005-0000-0000-000048040000}"/>
    <cellStyle name="Normal 3 2 2 5 3 4" xfId="6458" xr:uid="{00000000-0005-0000-0000-000049040000}"/>
    <cellStyle name="Normal 3 2 2 5 3 5" xfId="4138" xr:uid="{00000000-0005-0000-0000-00004A040000}"/>
    <cellStyle name="Normal 3 2 2 5 4" xfId="1194" xr:uid="{00000000-0005-0000-0000-00004B040000}"/>
    <cellStyle name="Normal 3 2 2 5 4 2" xfId="2671" xr:uid="{00000000-0005-0000-0000-00004C040000}"/>
    <cellStyle name="Normal 3 2 2 5 4 2 2" xfId="8515" xr:uid="{00000000-0005-0000-0000-00004D040000}"/>
    <cellStyle name="Normal 3 2 2 5 4 3" xfId="7038" xr:uid="{00000000-0005-0000-0000-00004E040000}"/>
    <cellStyle name="Normal 3 2 2 5 4 4" xfId="4723" xr:uid="{00000000-0005-0000-0000-00004F040000}"/>
    <cellStyle name="Normal 3 2 2 5 5" xfId="474" xr:uid="{00000000-0005-0000-0000-000050040000}"/>
    <cellStyle name="Normal 3 2 2 5 5 2" xfId="3303" xr:uid="{00000000-0005-0000-0000-000051040000}"/>
    <cellStyle name="Normal 3 2 2 5 5 2 2" xfId="9147" xr:uid="{00000000-0005-0000-0000-000052040000}"/>
    <cellStyle name="Normal 3 2 2 5 5 3" xfId="6318" xr:uid="{00000000-0005-0000-0000-000053040000}"/>
    <cellStyle name="Normal 3 2 2 5 5 4" xfId="5355" xr:uid="{00000000-0005-0000-0000-000054040000}"/>
    <cellStyle name="Normal 3 2 2 5 6" xfId="1946" xr:uid="{00000000-0005-0000-0000-000055040000}"/>
    <cellStyle name="Normal 3 2 2 5 6 2" xfId="7790" xr:uid="{00000000-0005-0000-0000-000056040000}"/>
    <cellStyle name="Normal 3 2 2 5 7" xfId="5878" xr:uid="{00000000-0005-0000-0000-000057040000}"/>
    <cellStyle name="Normal 3 2 2 5 8" xfId="3998" xr:uid="{00000000-0005-0000-0000-000058040000}"/>
    <cellStyle name="Normal 3 2 2 6" xfId="162" xr:uid="{00000000-0005-0000-0000-000059040000}"/>
    <cellStyle name="Normal 3 2 2 6 2" xfId="998" xr:uid="{00000000-0005-0000-0000-00005A040000}"/>
    <cellStyle name="Normal 3 2 2 6 2 2" xfId="1578" xr:uid="{00000000-0005-0000-0000-00005B040000}"/>
    <cellStyle name="Normal 3 2 2 6 2 2 2" xfId="3055" xr:uid="{00000000-0005-0000-0000-00005C040000}"/>
    <cellStyle name="Normal 3 2 2 6 2 2 2 2" xfId="8899" xr:uid="{00000000-0005-0000-0000-00005D040000}"/>
    <cellStyle name="Normal 3 2 2 6 2 2 3" xfId="7422" xr:uid="{00000000-0005-0000-0000-00005E040000}"/>
    <cellStyle name="Normal 3 2 2 6 2 2 4" xfId="5107" xr:uid="{00000000-0005-0000-0000-00005F040000}"/>
    <cellStyle name="Normal 3 2 2 6 2 3" xfId="2470" xr:uid="{00000000-0005-0000-0000-000060040000}"/>
    <cellStyle name="Normal 3 2 2 6 2 3 2" xfId="8314" xr:uid="{00000000-0005-0000-0000-000061040000}"/>
    <cellStyle name="Normal 3 2 2 6 2 4" xfId="6842" xr:uid="{00000000-0005-0000-0000-000062040000}"/>
    <cellStyle name="Normal 3 2 2 6 2 5" xfId="4522" xr:uid="{00000000-0005-0000-0000-000063040000}"/>
    <cellStyle name="Normal 3 2 2 6 3" xfId="742" xr:uid="{00000000-0005-0000-0000-000064040000}"/>
    <cellStyle name="Normal 3 2 2 6 3 2" xfId="3642" xr:uid="{00000000-0005-0000-0000-000065040000}"/>
    <cellStyle name="Normal 3 2 2 6 3 2 2" xfId="9486" xr:uid="{00000000-0005-0000-0000-000066040000}"/>
    <cellStyle name="Normal 3 2 2 6 3 2 3" xfId="5694" xr:uid="{00000000-0005-0000-0000-000067040000}"/>
    <cellStyle name="Normal 3 2 2 6 3 3" xfId="2214" xr:uid="{00000000-0005-0000-0000-000068040000}"/>
    <cellStyle name="Normal 3 2 2 6 3 3 2" xfId="8058" xr:uid="{00000000-0005-0000-0000-000069040000}"/>
    <cellStyle name="Normal 3 2 2 6 3 4" xfId="6586" xr:uid="{00000000-0005-0000-0000-00006A040000}"/>
    <cellStyle name="Normal 3 2 2 6 3 5" xfId="4266" xr:uid="{00000000-0005-0000-0000-00006B040000}"/>
    <cellStyle name="Normal 3 2 2 6 4" xfId="1322" xr:uid="{00000000-0005-0000-0000-00006C040000}"/>
    <cellStyle name="Normal 3 2 2 6 4 2" xfId="2799" xr:uid="{00000000-0005-0000-0000-00006D040000}"/>
    <cellStyle name="Normal 3 2 2 6 4 2 2" xfId="8643" xr:uid="{00000000-0005-0000-0000-00006E040000}"/>
    <cellStyle name="Normal 3 2 2 6 4 3" xfId="7166" xr:uid="{00000000-0005-0000-0000-00006F040000}"/>
    <cellStyle name="Normal 3 2 2 6 4 4" xfId="4851" xr:uid="{00000000-0005-0000-0000-000070040000}"/>
    <cellStyle name="Normal 3 2 2 6 5" xfId="418" xr:uid="{00000000-0005-0000-0000-000071040000}"/>
    <cellStyle name="Normal 3 2 2 6 5 2" xfId="3246" xr:uid="{00000000-0005-0000-0000-000072040000}"/>
    <cellStyle name="Normal 3 2 2 6 5 2 2" xfId="9090" xr:uid="{00000000-0005-0000-0000-000073040000}"/>
    <cellStyle name="Normal 3 2 2 6 5 3" xfId="6262" xr:uid="{00000000-0005-0000-0000-000074040000}"/>
    <cellStyle name="Normal 3 2 2 6 5 4" xfId="5298" xr:uid="{00000000-0005-0000-0000-000075040000}"/>
    <cellStyle name="Normal 3 2 2 6 6" xfId="1890" xr:uid="{00000000-0005-0000-0000-000076040000}"/>
    <cellStyle name="Normal 3 2 2 6 6 2" xfId="7734" xr:uid="{00000000-0005-0000-0000-000077040000}"/>
    <cellStyle name="Normal 3 2 2 6 7" xfId="6006" xr:uid="{00000000-0005-0000-0000-000078040000}"/>
    <cellStyle name="Normal 3 2 2 6 8" xfId="3942" xr:uid="{00000000-0005-0000-0000-000079040000}"/>
    <cellStyle name="Normal 3 2 2 7" xfId="870" xr:uid="{00000000-0005-0000-0000-00007A040000}"/>
    <cellStyle name="Normal 3 2 2 7 2" xfId="1450" xr:uid="{00000000-0005-0000-0000-00007B040000}"/>
    <cellStyle name="Normal 3 2 2 7 2 2" xfId="2927" xr:uid="{00000000-0005-0000-0000-00007C040000}"/>
    <cellStyle name="Normal 3 2 2 7 2 2 2" xfId="8771" xr:uid="{00000000-0005-0000-0000-00007D040000}"/>
    <cellStyle name="Normal 3 2 2 7 2 3" xfId="7294" xr:uid="{00000000-0005-0000-0000-00007E040000}"/>
    <cellStyle name="Normal 3 2 2 7 2 4" xfId="4979" xr:uid="{00000000-0005-0000-0000-00007F040000}"/>
    <cellStyle name="Normal 3 2 2 7 3" xfId="2342" xr:uid="{00000000-0005-0000-0000-000080040000}"/>
    <cellStyle name="Normal 3 2 2 7 3 2" xfId="8186" xr:uid="{00000000-0005-0000-0000-000081040000}"/>
    <cellStyle name="Normal 3 2 2 7 4" xfId="6714" xr:uid="{00000000-0005-0000-0000-000082040000}"/>
    <cellStyle name="Normal 3 2 2 7 5" xfId="4394" xr:uid="{00000000-0005-0000-0000-000083040000}"/>
    <cellStyle name="Normal 3 2 2 8" xfId="602" xr:uid="{00000000-0005-0000-0000-000084040000}"/>
    <cellStyle name="Normal 3 2 2 8 2" xfId="3502" xr:uid="{00000000-0005-0000-0000-000085040000}"/>
    <cellStyle name="Normal 3 2 2 8 2 2" xfId="9346" xr:uid="{00000000-0005-0000-0000-000086040000}"/>
    <cellStyle name="Normal 3 2 2 8 2 3" xfId="5554" xr:uid="{00000000-0005-0000-0000-000087040000}"/>
    <cellStyle name="Normal 3 2 2 8 3" xfId="2074" xr:uid="{00000000-0005-0000-0000-000088040000}"/>
    <cellStyle name="Normal 3 2 2 8 3 2" xfId="7918" xr:uid="{00000000-0005-0000-0000-000089040000}"/>
    <cellStyle name="Normal 3 2 2 8 4" xfId="6446" xr:uid="{00000000-0005-0000-0000-00008A040000}"/>
    <cellStyle name="Normal 3 2 2 8 5" xfId="4126" xr:uid="{00000000-0005-0000-0000-00008B040000}"/>
    <cellStyle name="Normal 3 2 2 9" xfId="1182" xr:uid="{00000000-0005-0000-0000-00008C040000}"/>
    <cellStyle name="Normal 3 2 2 9 2" xfId="2659" xr:uid="{00000000-0005-0000-0000-00008D040000}"/>
    <cellStyle name="Normal 3 2 2 9 2 2" xfId="8503" xr:uid="{00000000-0005-0000-0000-00008E040000}"/>
    <cellStyle name="Normal 3 2 2 9 3" xfId="7026" xr:uid="{00000000-0005-0000-0000-00008F040000}"/>
    <cellStyle name="Normal 3 2 2 9 4" xfId="4711" xr:uid="{00000000-0005-0000-0000-000090040000}"/>
    <cellStyle name="Normal 3 2 3" xfId="52" xr:uid="{00000000-0005-0000-0000-000091040000}"/>
    <cellStyle name="Normal 3 2 3 10" xfId="1781" xr:uid="{00000000-0005-0000-0000-000092040000}"/>
    <cellStyle name="Normal 3 2 3 10 2" xfId="7625" xr:uid="{00000000-0005-0000-0000-000093040000}"/>
    <cellStyle name="Normal 3 2 3 11" xfId="5897" xr:uid="{00000000-0005-0000-0000-000094040000}"/>
    <cellStyle name="Normal 3 2 3 12" xfId="3833" xr:uid="{00000000-0005-0000-0000-000095040000}"/>
    <cellStyle name="Normal 3 2 3 2" xfId="96" xr:uid="{00000000-0005-0000-0000-000096040000}"/>
    <cellStyle name="Normal 3 2 3 2 2" xfId="224" xr:uid="{00000000-0005-0000-0000-000097040000}"/>
    <cellStyle name="Normal 3 2 3 2 2 2" xfId="1116" xr:uid="{00000000-0005-0000-0000-000098040000}"/>
    <cellStyle name="Normal 3 2 3 2 2 2 2" xfId="1696" xr:uid="{00000000-0005-0000-0000-000099040000}"/>
    <cellStyle name="Normal 3 2 3 2 2 2 2 2" xfId="3173" xr:uid="{00000000-0005-0000-0000-00009A040000}"/>
    <cellStyle name="Normal 3 2 3 2 2 2 2 2 2" xfId="9017" xr:uid="{00000000-0005-0000-0000-00009B040000}"/>
    <cellStyle name="Normal 3 2 3 2 2 2 2 3" xfId="7540" xr:uid="{00000000-0005-0000-0000-00009C040000}"/>
    <cellStyle name="Normal 3 2 3 2 2 2 2 4" xfId="5225" xr:uid="{00000000-0005-0000-0000-00009D040000}"/>
    <cellStyle name="Normal 3 2 3 2 2 2 3" xfId="2588" xr:uid="{00000000-0005-0000-0000-00009E040000}"/>
    <cellStyle name="Normal 3 2 3 2 2 2 3 2" xfId="8432" xr:uid="{00000000-0005-0000-0000-00009F040000}"/>
    <cellStyle name="Normal 3 2 3 2 2 2 4" xfId="6960" xr:uid="{00000000-0005-0000-0000-0000A0040000}"/>
    <cellStyle name="Normal 3 2 3 2 2 2 5" xfId="4640" xr:uid="{00000000-0005-0000-0000-0000A1040000}"/>
    <cellStyle name="Normal 3 2 3 2 2 3" xfId="804" xr:uid="{00000000-0005-0000-0000-0000A2040000}"/>
    <cellStyle name="Normal 3 2 3 2 2 3 2" xfId="3704" xr:uid="{00000000-0005-0000-0000-0000A3040000}"/>
    <cellStyle name="Normal 3 2 3 2 2 3 2 2" xfId="9548" xr:uid="{00000000-0005-0000-0000-0000A4040000}"/>
    <cellStyle name="Normal 3 2 3 2 2 3 2 3" xfId="5756" xr:uid="{00000000-0005-0000-0000-0000A5040000}"/>
    <cellStyle name="Normal 3 2 3 2 2 3 3" xfId="2276" xr:uid="{00000000-0005-0000-0000-0000A6040000}"/>
    <cellStyle name="Normal 3 2 3 2 2 3 3 2" xfId="8120" xr:uid="{00000000-0005-0000-0000-0000A7040000}"/>
    <cellStyle name="Normal 3 2 3 2 2 3 4" xfId="6648" xr:uid="{00000000-0005-0000-0000-0000A8040000}"/>
    <cellStyle name="Normal 3 2 3 2 2 3 5" xfId="4328" xr:uid="{00000000-0005-0000-0000-0000A9040000}"/>
    <cellStyle name="Normal 3 2 3 2 2 4" xfId="1384" xr:uid="{00000000-0005-0000-0000-0000AA040000}"/>
    <cellStyle name="Normal 3 2 3 2 2 4 2" xfId="2861" xr:uid="{00000000-0005-0000-0000-0000AB040000}"/>
    <cellStyle name="Normal 3 2 3 2 2 4 2 2" xfId="8705" xr:uid="{00000000-0005-0000-0000-0000AC040000}"/>
    <cellStyle name="Normal 3 2 3 2 2 4 3" xfId="7228" xr:uid="{00000000-0005-0000-0000-0000AD040000}"/>
    <cellStyle name="Normal 3 2 3 2 2 4 4" xfId="4913" xr:uid="{00000000-0005-0000-0000-0000AE040000}"/>
    <cellStyle name="Normal 3 2 3 2 2 5" xfId="536" xr:uid="{00000000-0005-0000-0000-0000AF040000}"/>
    <cellStyle name="Normal 3 2 3 2 2 5 2" xfId="3274" xr:uid="{00000000-0005-0000-0000-0000B0040000}"/>
    <cellStyle name="Normal 3 2 3 2 2 5 2 2" xfId="9118" xr:uid="{00000000-0005-0000-0000-0000B1040000}"/>
    <cellStyle name="Normal 3 2 3 2 2 5 3" xfId="6380" xr:uid="{00000000-0005-0000-0000-0000B2040000}"/>
    <cellStyle name="Normal 3 2 3 2 2 5 4" xfId="5326" xr:uid="{00000000-0005-0000-0000-0000B3040000}"/>
    <cellStyle name="Normal 3 2 3 2 2 6" xfId="2008" xr:uid="{00000000-0005-0000-0000-0000B4040000}"/>
    <cellStyle name="Normal 3 2 3 2 2 6 2" xfId="7852" xr:uid="{00000000-0005-0000-0000-0000B5040000}"/>
    <cellStyle name="Normal 3 2 3 2 2 7" xfId="6068" xr:uid="{00000000-0005-0000-0000-0000B6040000}"/>
    <cellStyle name="Normal 3 2 3 2 2 8" xfId="4060" xr:uid="{00000000-0005-0000-0000-0000B7040000}"/>
    <cellStyle name="Normal 3 2 3 2 3" xfId="932" xr:uid="{00000000-0005-0000-0000-0000B8040000}"/>
    <cellStyle name="Normal 3 2 3 2 3 2" xfId="1512" xr:uid="{00000000-0005-0000-0000-0000B9040000}"/>
    <cellStyle name="Normal 3 2 3 2 3 2 2" xfId="2989" xr:uid="{00000000-0005-0000-0000-0000BA040000}"/>
    <cellStyle name="Normal 3 2 3 2 3 2 2 2" xfId="8833" xr:uid="{00000000-0005-0000-0000-0000BB040000}"/>
    <cellStyle name="Normal 3 2 3 2 3 2 3" xfId="7356" xr:uid="{00000000-0005-0000-0000-0000BC040000}"/>
    <cellStyle name="Normal 3 2 3 2 3 2 4" xfId="5041" xr:uid="{00000000-0005-0000-0000-0000BD040000}"/>
    <cellStyle name="Normal 3 2 3 2 3 3" xfId="2404" xr:uid="{00000000-0005-0000-0000-0000BE040000}"/>
    <cellStyle name="Normal 3 2 3 2 3 3 2" xfId="8248" xr:uid="{00000000-0005-0000-0000-0000BF040000}"/>
    <cellStyle name="Normal 3 2 3 2 3 4" xfId="6776" xr:uid="{00000000-0005-0000-0000-0000C0040000}"/>
    <cellStyle name="Normal 3 2 3 2 3 5" xfId="4456" xr:uid="{00000000-0005-0000-0000-0000C1040000}"/>
    <cellStyle name="Normal 3 2 3 2 4" xfId="676" xr:uid="{00000000-0005-0000-0000-0000C2040000}"/>
    <cellStyle name="Normal 3 2 3 2 4 2" xfId="3576" xr:uid="{00000000-0005-0000-0000-0000C3040000}"/>
    <cellStyle name="Normal 3 2 3 2 4 2 2" xfId="9420" xr:uid="{00000000-0005-0000-0000-0000C4040000}"/>
    <cellStyle name="Normal 3 2 3 2 4 2 3" xfId="5628" xr:uid="{00000000-0005-0000-0000-0000C5040000}"/>
    <cellStyle name="Normal 3 2 3 2 4 3" xfId="2148" xr:uid="{00000000-0005-0000-0000-0000C6040000}"/>
    <cellStyle name="Normal 3 2 3 2 4 3 2" xfId="7992" xr:uid="{00000000-0005-0000-0000-0000C7040000}"/>
    <cellStyle name="Normal 3 2 3 2 4 4" xfId="6520" xr:uid="{00000000-0005-0000-0000-0000C8040000}"/>
    <cellStyle name="Normal 3 2 3 2 4 5" xfId="4200" xr:uid="{00000000-0005-0000-0000-0000C9040000}"/>
    <cellStyle name="Normal 3 2 3 2 5" xfId="1256" xr:uid="{00000000-0005-0000-0000-0000CA040000}"/>
    <cellStyle name="Normal 3 2 3 2 5 2" xfId="2733" xr:uid="{00000000-0005-0000-0000-0000CB040000}"/>
    <cellStyle name="Normal 3 2 3 2 5 2 2" xfId="8577" xr:uid="{00000000-0005-0000-0000-0000CC040000}"/>
    <cellStyle name="Normal 3 2 3 2 5 3" xfId="7100" xr:uid="{00000000-0005-0000-0000-0000CD040000}"/>
    <cellStyle name="Normal 3 2 3 2 5 4" xfId="4785" xr:uid="{00000000-0005-0000-0000-0000CE040000}"/>
    <cellStyle name="Normal 3 2 3 2 6" xfId="352" xr:uid="{00000000-0005-0000-0000-0000CF040000}"/>
    <cellStyle name="Normal 3 2 3 2 6 2" xfId="3309" xr:uid="{00000000-0005-0000-0000-0000D0040000}"/>
    <cellStyle name="Normal 3 2 3 2 6 2 2" xfId="9153" xr:uid="{00000000-0005-0000-0000-0000D1040000}"/>
    <cellStyle name="Normal 3 2 3 2 6 3" xfId="6196" xr:uid="{00000000-0005-0000-0000-0000D2040000}"/>
    <cellStyle name="Normal 3 2 3 2 6 4" xfId="5361" xr:uid="{00000000-0005-0000-0000-0000D3040000}"/>
    <cellStyle name="Normal 3 2 3 2 7" xfId="1824" xr:uid="{00000000-0005-0000-0000-0000D4040000}"/>
    <cellStyle name="Normal 3 2 3 2 7 2" xfId="7668" xr:uid="{00000000-0005-0000-0000-0000D5040000}"/>
    <cellStyle name="Normal 3 2 3 2 8" xfId="5940" xr:uid="{00000000-0005-0000-0000-0000D6040000}"/>
    <cellStyle name="Normal 3 2 3 2 9" xfId="3876" xr:uid="{00000000-0005-0000-0000-0000D7040000}"/>
    <cellStyle name="Normal 3 2 3 3" xfId="138" xr:uid="{00000000-0005-0000-0000-0000D8040000}"/>
    <cellStyle name="Normal 3 2 3 3 2" xfId="266" xr:uid="{00000000-0005-0000-0000-0000D9040000}"/>
    <cellStyle name="Normal 3 2 3 3 2 2" xfId="1158" xr:uid="{00000000-0005-0000-0000-0000DA040000}"/>
    <cellStyle name="Normal 3 2 3 3 2 2 2" xfId="1738" xr:uid="{00000000-0005-0000-0000-0000DB040000}"/>
    <cellStyle name="Normal 3 2 3 3 2 2 2 2" xfId="3215" xr:uid="{00000000-0005-0000-0000-0000DC040000}"/>
    <cellStyle name="Normal 3 2 3 3 2 2 2 2 2" xfId="9059" xr:uid="{00000000-0005-0000-0000-0000DD040000}"/>
    <cellStyle name="Normal 3 2 3 3 2 2 2 3" xfId="7582" xr:uid="{00000000-0005-0000-0000-0000DE040000}"/>
    <cellStyle name="Normal 3 2 3 3 2 2 2 4" xfId="5267" xr:uid="{00000000-0005-0000-0000-0000DF040000}"/>
    <cellStyle name="Normal 3 2 3 3 2 2 3" xfId="2630" xr:uid="{00000000-0005-0000-0000-0000E0040000}"/>
    <cellStyle name="Normal 3 2 3 3 2 2 3 2" xfId="8474" xr:uid="{00000000-0005-0000-0000-0000E1040000}"/>
    <cellStyle name="Normal 3 2 3 3 2 2 4" xfId="7002" xr:uid="{00000000-0005-0000-0000-0000E2040000}"/>
    <cellStyle name="Normal 3 2 3 3 2 2 5" xfId="4682" xr:uid="{00000000-0005-0000-0000-0000E3040000}"/>
    <cellStyle name="Normal 3 2 3 3 2 3" xfId="846" xr:uid="{00000000-0005-0000-0000-0000E4040000}"/>
    <cellStyle name="Normal 3 2 3 3 2 3 2" xfId="3746" xr:uid="{00000000-0005-0000-0000-0000E5040000}"/>
    <cellStyle name="Normal 3 2 3 3 2 3 2 2" xfId="9590" xr:uid="{00000000-0005-0000-0000-0000E6040000}"/>
    <cellStyle name="Normal 3 2 3 3 2 3 2 3" xfId="5798" xr:uid="{00000000-0005-0000-0000-0000E7040000}"/>
    <cellStyle name="Normal 3 2 3 3 2 3 3" xfId="2318" xr:uid="{00000000-0005-0000-0000-0000E8040000}"/>
    <cellStyle name="Normal 3 2 3 3 2 3 3 2" xfId="8162" xr:uid="{00000000-0005-0000-0000-0000E9040000}"/>
    <cellStyle name="Normal 3 2 3 3 2 3 4" xfId="6690" xr:uid="{00000000-0005-0000-0000-0000EA040000}"/>
    <cellStyle name="Normal 3 2 3 3 2 3 5" xfId="4370" xr:uid="{00000000-0005-0000-0000-0000EB040000}"/>
    <cellStyle name="Normal 3 2 3 3 2 4" xfId="1426" xr:uid="{00000000-0005-0000-0000-0000EC040000}"/>
    <cellStyle name="Normal 3 2 3 3 2 4 2" xfId="2903" xr:uid="{00000000-0005-0000-0000-0000ED040000}"/>
    <cellStyle name="Normal 3 2 3 3 2 4 2 2" xfId="8747" xr:uid="{00000000-0005-0000-0000-0000EE040000}"/>
    <cellStyle name="Normal 3 2 3 3 2 4 3" xfId="7270" xr:uid="{00000000-0005-0000-0000-0000EF040000}"/>
    <cellStyle name="Normal 3 2 3 3 2 4 4" xfId="4955" xr:uid="{00000000-0005-0000-0000-0000F0040000}"/>
    <cellStyle name="Normal 3 2 3 3 2 5" xfId="578" xr:uid="{00000000-0005-0000-0000-0000F1040000}"/>
    <cellStyle name="Normal 3 2 3 3 2 5 2" xfId="3478" xr:uid="{00000000-0005-0000-0000-0000F2040000}"/>
    <cellStyle name="Normal 3 2 3 3 2 5 2 2" xfId="9322" xr:uid="{00000000-0005-0000-0000-0000F3040000}"/>
    <cellStyle name="Normal 3 2 3 3 2 5 3" xfId="6422" xr:uid="{00000000-0005-0000-0000-0000F4040000}"/>
    <cellStyle name="Normal 3 2 3 3 2 5 4" xfId="5530" xr:uid="{00000000-0005-0000-0000-0000F5040000}"/>
    <cellStyle name="Normal 3 2 3 3 2 6" xfId="2050" xr:uid="{00000000-0005-0000-0000-0000F6040000}"/>
    <cellStyle name="Normal 3 2 3 3 2 6 2" xfId="7894" xr:uid="{00000000-0005-0000-0000-0000F7040000}"/>
    <cellStyle name="Normal 3 2 3 3 2 7" xfId="6110" xr:uid="{00000000-0005-0000-0000-0000F8040000}"/>
    <cellStyle name="Normal 3 2 3 3 2 8" xfId="4102" xr:uid="{00000000-0005-0000-0000-0000F9040000}"/>
    <cellStyle name="Normal 3 2 3 3 3" xfId="974" xr:uid="{00000000-0005-0000-0000-0000FA040000}"/>
    <cellStyle name="Normal 3 2 3 3 3 2" xfId="1554" xr:uid="{00000000-0005-0000-0000-0000FB040000}"/>
    <cellStyle name="Normal 3 2 3 3 3 2 2" xfId="3031" xr:uid="{00000000-0005-0000-0000-0000FC040000}"/>
    <cellStyle name="Normal 3 2 3 3 3 2 2 2" xfId="8875" xr:uid="{00000000-0005-0000-0000-0000FD040000}"/>
    <cellStyle name="Normal 3 2 3 3 3 2 3" xfId="7398" xr:uid="{00000000-0005-0000-0000-0000FE040000}"/>
    <cellStyle name="Normal 3 2 3 3 3 2 4" xfId="5083" xr:uid="{00000000-0005-0000-0000-0000FF040000}"/>
    <cellStyle name="Normal 3 2 3 3 3 3" xfId="2446" xr:uid="{00000000-0005-0000-0000-000000050000}"/>
    <cellStyle name="Normal 3 2 3 3 3 3 2" xfId="8290" xr:uid="{00000000-0005-0000-0000-000001050000}"/>
    <cellStyle name="Normal 3 2 3 3 3 4" xfId="6818" xr:uid="{00000000-0005-0000-0000-000002050000}"/>
    <cellStyle name="Normal 3 2 3 3 3 5" xfId="4498" xr:uid="{00000000-0005-0000-0000-000003050000}"/>
    <cellStyle name="Normal 3 2 3 3 4" xfId="718" xr:uid="{00000000-0005-0000-0000-000004050000}"/>
    <cellStyle name="Normal 3 2 3 3 4 2" xfId="3618" xr:uid="{00000000-0005-0000-0000-000005050000}"/>
    <cellStyle name="Normal 3 2 3 3 4 2 2" xfId="9462" xr:uid="{00000000-0005-0000-0000-000006050000}"/>
    <cellStyle name="Normal 3 2 3 3 4 2 3" xfId="5670" xr:uid="{00000000-0005-0000-0000-000007050000}"/>
    <cellStyle name="Normal 3 2 3 3 4 3" xfId="2190" xr:uid="{00000000-0005-0000-0000-000008050000}"/>
    <cellStyle name="Normal 3 2 3 3 4 3 2" xfId="8034" xr:uid="{00000000-0005-0000-0000-000009050000}"/>
    <cellStyle name="Normal 3 2 3 3 4 4" xfId="6562" xr:uid="{00000000-0005-0000-0000-00000A050000}"/>
    <cellStyle name="Normal 3 2 3 3 4 5" xfId="4242" xr:uid="{00000000-0005-0000-0000-00000B050000}"/>
    <cellStyle name="Normal 3 2 3 3 5" xfId="1298" xr:uid="{00000000-0005-0000-0000-00000C050000}"/>
    <cellStyle name="Normal 3 2 3 3 5 2" xfId="2775" xr:uid="{00000000-0005-0000-0000-00000D050000}"/>
    <cellStyle name="Normal 3 2 3 3 5 2 2" xfId="8619" xr:uid="{00000000-0005-0000-0000-00000E050000}"/>
    <cellStyle name="Normal 3 2 3 3 5 3" xfId="7142" xr:uid="{00000000-0005-0000-0000-00000F050000}"/>
    <cellStyle name="Normal 3 2 3 3 5 4" xfId="4827" xr:uid="{00000000-0005-0000-0000-000010050000}"/>
    <cellStyle name="Normal 3 2 3 3 6" xfId="394" xr:uid="{00000000-0005-0000-0000-000011050000}"/>
    <cellStyle name="Normal 3 2 3 3 6 2" xfId="3397" xr:uid="{00000000-0005-0000-0000-000012050000}"/>
    <cellStyle name="Normal 3 2 3 3 6 2 2" xfId="9241" xr:uid="{00000000-0005-0000-0000-000013050000}"/>
    <cellStyle name="Normal 3 2 3 3 6 3" xfId="6238" xr:uid="{00000000-0005-0000-0000-000014050000}"/>
    <cellStyle name="Normal 3 2 3 3 6 4" xfId="5449" xr:uid="{00000000-0005-0000-0000-000015050000}"/>
    <cellStyle name="Normal 3 2 3 3 7" xfId="1866" xr:uid="{00000000-0005-0000-0000-000016050000}"/>
    <cellStyle name="Normal 3 2 3 3 7 2" xfId="7710" xr:uid="{00000000-0005-0000-0000-000017050000}"/>
    <cellStyle name="Normal 3 2 3 3 8" xfId="5982" xr:uid="{00000000-0005-0000-0000-000018050000}"/>
    <cellStyle name="Normal 3 2 3 3 9" xfId="3918" xr:uid="{00000000-0005-0000-0000-000019050000}"/>
    <cellStyle name="Normal 3 2 3 4" xfId="181" xr:uid="{00000000-0005-0000-0000-00001A050000}"/>
    <cellStyle name="Normal 3 2 3 4 2" xfId="1073" xr:uid="{00000000-0005-0000-0000-00001B050000}"/>
    <cellStyle name="Normal 3 2 3 4 2 2" xfId="1653" xr:uid="{00000000-0005-0000-0000-00001C050000}"/>
    <cellStyle name="Normal 3 2 3 4 2 2 2" xfId="3130" xr:uid="{00000000-0005-0000-0000-00001D050000}"/>
    <cellStyle name="Normal 3 2 3 4 2 2 2 2" xfId="8974" xr:uid="{00000000-0005-0000-0000-00001E050000}"/>
    <cellStyle name="Normal 3 2 3 4 2 2 3" xfId="7497" xr:uid="{00000000-0005-0000-0000-00001F050000}"/>
    <cellStyle name="Normal 3 2 3 4 2 2 4" xfId="5182" xr:uid="{00000000-0005-0000-0000-000020050000}"/>
    <cellStyle name="Normal 3 2 3 4 2 3" xfId="2545" xr:uid="{00000000-0005-0000-0000-000021050000}"/>
    <cellStyle name="Normal 3 2 3 4 2 3 2" xfId="8389" xr:uid="{00000000-0005-0000-0000-000022050000}"/>
    <cellStyle name="Normal 3 2 3 4 2 4" xfId="6917" xr:uid="{00000000-0005-0000-0000-000023050000}"/>
    <cellStyle name="Normal 3 2 3 4 2 5" xfId="4597" xr:uid="{00000000-0005-0000-0000-000024050000}"/>
    <cellStyle name="Normal 3 2 3 4 3" xfId="761" xr:uid="{00000000-0005-0000-0000-000025050000}"/>
    <cellStyle name="Normal 3 2 3 4 3 2" xfId="3661" xr:uid="{00000000-0005-0000-0000-000026050000}"/>
    <cellStyle name="Normal 3 2 3 4 3 2 2" xfId="9505" xr:uid="{00000000-0005-0000-0000-000027050000}"/>
    <cellStyle name="Normal 3 2 3 4 3 2 3" xfId="5713" xr:uid="{00000000-0005-0000-0000-000028050000}"/>
    <cellStyle name="Normal 3 2 3 4 3 3" xfId="2233" xr:uid="{00000000-0005-0000-0000-000029050000}"/>
    <cellStyle name="Normal 3 2 3 4 3 3 2" xfId="8077" xr:uid="{00000000-0005-0000-0000-00002A050000}"/>
    <cellStyle name="Normal 3 2 3 4 3 4" xfId="6605" xr:uid="{00000000-0005-0000-0000-00002B050000}"/>
    <cellStyle name="Normal 3 2 3 4 3 5" xfId="4285" xr:uid="{00000000-0005-0000-0000-00002C050000}"/>
    <cellStyle name="Normal 3 2 3 4 4" xfId="1341" xr:uid="{00000000-0005-0000-0000-00002D050000}"/>
    <cellStyle name="Normal 3 2 3 4 4 2" xfId="2818" xr:uid="{00000000-0005-0000-0000-00002E050000}"/>
    <cellStyle name="Normal 3 2 3 4 4 2 2" xfId="8662" xr:uid="{00000000-0005-0000-0000-00002F050000}"/>
    <cellStyle name="Normal 3 2 3 4 4 3" xfId="7185" xr:uid="{00000000-0005-0000-0000-000030050000}"/>
    <cellStyle name="Normal 3 2 3 4 4 4" xfId="4870" xr:uid="{00000000-0005-0000-0000-000031050000}"/>
    <cellStyle name="Normal 3 2 3 4 5" xfId="493" xr:uid="{00000000-0005-0000-0000-000032050000}"/>
    <cellStyle name="Normal 3 2 3 4 5 2" xfId="3268" xr:uid="{00000000-0005-0000-0000-000033050000}"/>
    <cellStyle name="Normal 3 2 3 4 5 2 2" xfId="9112" xr:uid="{00000000-0005-0000-0000-000034050000}"/>
    <cellStyle name="Normal 3 2 3 4 5 3" xfId="6337" xr:uid="{00000000-0005-0000-0000-000035050000}"/>
    <cellStyle name="Normal 3 2 3 4 5 4" xfId="5320" xr:uid="{00000000-0005-0000-0000-000036050000}"/>
    <cellStyle name="Normal 3 2 3 4 6" xfId="1965" xr:uid="{00000000-0005-0000-0000-000037050000}"/>
    <cellStyle name="Normal 3 2 3 4 6 2" xfId="7809" xr:uid="{00000000-0005-0000-0000-000038050000}"/>
    <cellStyle name="Normal 3 2 3 4 7" xfId="6025" xr:uid="{00000000-0005-0000-0000-000039050000}"/>
    <cellStyle name="Normal 3 2 3 4 8" xfId="4017" xr:uid="{00000000-0005-0000-0000-00003A050000}"/>
    <cellStyle name="Normal 3 2 3 5" xfId="450" xr:uid="{00000000-0005-0000-0000-00003B050000}"/>
    <cellStyle name="Normal 3 2 3 5 2" xfId="1030" xr:uid="{00000000-0005-0000-0000-00003C050000}"/>
    <cellStyle name="Normal 3 2 3 5 2 2" xfId="3790" xr:uid="{00000000-0005-0000-0000-00003D050000}"/>
    <cellStyle name="Normal 3 2 3 5 2 2 2" xfId="9634" xr:uid="{00000000-0005-0000-0000-00003E050000}"/>
    <cellStyle name="Normal 3 2 3 5 2 2 3" xfId="5842" xr:uid="{00000000-0005-0000-0000-00003F050000}"/>
    <cellStyle name="Normal 3 2 3 5 2 3" xfId="2502" xr:uid="{00000000-0005-0000-0000-000040050000}"/>
    <cellStyle name="Normal 3 2 3 5 2 3 2" xfId="8346" xr:uid="{00000000-0005-0000-0000-000041050000}"/>
    <cellStyle name="Normal 3 2 3 5 2 4" xfId="6874" xr:uid="{00000000-0005-0000-0000-000042050000}"/>
    <cellStyle name="Normal 3 2 3 5 2 5" xfId="4554" xr:uid="{00000000-0005-0000-0000-000043050000}"/>
    <cellStyle name="Normal 3 2 3 5 3" xfId="1610" xr:uid="{00000000-0005-0000-0000-000044050000}"/>
    <cellStyle name="Normal 3 2 3 5 3 2" xfId="3087" xr:uid="{00000000-0005-0000-0000-000045050000}"/>
    <cellStyle name="Normal 3 2 3 5 3 2 2" xfId="8931" xr:uid="{00000000-0005-0000-0000-000046050000}"/>
    <cellStyle name="Normal 3 2 3 5 3 3" xfId="7454" xr:uid="{00000000-0005-0000-0000-000047050000}"/>
    <cellStyle name="Normal 3 2 3 5 3 4" xfId="5139" xr:uid="{00000000-0005-0000-0000-000048050000}"/>
    <cellStyle name="Normal 3 2 3 5 4" xfId="1922" xr:uid="{00000000-0005-0000-0000-000049050000}"/>
    <cellStyle name="Normal 3 2 3 5 4 2" xfId="7766" xr:uid="{00000000-0005-0000-0000-00004A050000}"/>
    <cellStyle name="Normal 3 2 3 5 5" xfId="6294" xr:uid="{00000000-0005-0000-0000-00004B050000}"/>
    <cellStyle name="Normal 3 2 3 5 6" xfId="3974" xr:uid="{00000000-0005-0000-0000-00004C050000}"/>
    <cellStyle name="Normal 3 2 3 6" xfId="889" xr:uid="{00000000-0005-0000-0000-00004D050000}"/>
    <cellStyle name="Normal 3 2 3 6 2" xfId="1469" xr:uid="{00000000-0005-0000-0000-00004E050000}"/>
    <cellStyle name="Normal 3 2 3 6 2 2" xfId="2946" xr:uid="{00000000-0005-0000-0000-00004F050000}"/>
    <cellStyle name="Normal 3 2 3 6 2 2 2" xfId="8790" xr:uid="{00000000-0005-0000-0000-000050050000}"/>
    <cellStyle name="Normal 3 2 3 6 2 3" xfId="7313" xr:uid="{00000000-0005-0000-0000-000051050000}"/>
    <cellStyle name="Normal 3 2 3 6 2 4" xfId="4998" xr:uid="{00000000-0005-0000-0000-000052050000}"/>
    <cellStyle name="Normal 3 2 3 6 3" xfId="2361" xr:uid="{00000000-0005-0000-0000-000053050000}"/>
    <cellStyle name="Normal 3 2 3 6 3 2" xfId="8205" xr:uid="{00000000-0005-0000-0000-000054050000}"/>
    <cellStyle name="Normal 3 2 3 6 4" xfId="6733" xr:uid="{00000000-0005-0000-0000-000055050000}"/>
    <cellStyle name="Normal 3 2 3 6 5" xfId="4413" xr:uid="{00000000-0005-0000-0000-000056050000}"/>
    <cellStyle name="Normal 3 2 3 7" xfId="633" xr:uid="{00000000-0005-0000-0000-000057050000}"/>
    <cellStyle name="Normal 3 2 3 7 2" xfId="3533" xr:uid="{00000000-0005-0000-0000-000058050000}"/>
    <cellStyle name="Normal 3 2 3 7 2 2" xfId="9377" xr:uid="{00000000-0005-0000-0000-000059050000}"/>
    <cellStyle name="Normal 3 2 3 7 2 3" xfId="5585" xr:uid="{00000000-0005-0000-0000-00005A050000}"/>
    <cellStyle name="Normal 3 2 3 7 3" xfId="2105" xr:uid="{00000000-0005-0000-0000-00005B050000}"/>
    <cellStyle name="Normal 3 2 3 7 3 2" xfId="7949" xr:uid="{00000000-0005-0000-0000-00005C050000}"/>
    <cellStyle name="Normal 3 2 3 7 4" xfId="6477" xr:uid="{00000000-0005-0000-0000-00005D050000}"/>
    <cellStyle name="Normal 3 2 3 7 5" xfId="4157" xr:uid="{00000000-0005-0000-0000-00005E050000}"/>
    <cellStyle name="Normal 3 2 3 8" xfId="1213" xr:uid="{00000000-0005-0000-0000-00005F050000}"/>
    <cellStyle name="Normal 3 2 3 8 2" xfId="2690" xr:uid="{00000000-0005-0000-0000-000060050000}"/>
    <cellStyle name="Normal 3 2 3 8 2 2" xfId="8534" xr:uid="{00000000-0005-0000-0000-000061050000}"/>
    <cellStyle name="Normal 3 2 3 8 3" xfId="7057" xr:uid="{00000000-0005-0000-0000-000062050000}"/>
    <cellStyle name="Normal 3 2 3 8 4" xfId="4742" xr:uid="{00000000-0005-0000-0000-000063050000}"/>
    <cellStyle name="Normal 3 2 3 9" xfId="309" xr:uid="{00000000-0005-0000-0000-000064050000}"/>
    <cellStyle name="Normal 3 2 3 9 2" xfId="3297" xr:uid="{00000000-0005-0000-0000-000065050000}"/>
    <cellStyle name="Normal 3 2 3 9 2 2" xfId="9141" xr:uid="{00000000-0005-0000-0000-000066050000}"/>
    <cellStyle name="Normal 3 2 3 9 3" xfId="6153" xr:uid="{00000000-0005-0000-0000-000067050000}"/>
    <cellStyle name="Normal 3 2 3 9 4" xfId="5349" xr:uid="{00000000-0005-0000-0000-000068050000}"/>
    <cellStyle name="Normal 3 2 4" xfId="60" xr:uid="{00000000-0005-0000-0000-000069050000}"/>
    <cellStyle name="Normal 3 2 4 10" xfId="1789" xr:uid="{00000000-0005-0000-0000-00006A050000}"/>
    <cellStyle name="Normal 3 2 4 10 2" xfId="7633" xr:uid="{00000000-0005-0000-0000-00006B050000}"/>
    <cellStyle name="Normal 3 2 4 11" xfId="5905" xr:uid="{00000000-0005-0000-0000-00006C050000}"/>
    <cellStyle name="Normal 3 2 4 12" xfId="3841" xr:uid="{00000000-0005-0000-0000-00006D050000}"/>
    <cellStyle name="Normal 3 2 4 2" xfId="104" xr:uid="{00000000-0005-0000-0000-00006E050000}"/>
    <cellStyle name="Normal 3 2 4 2 2" xfId="232" xr:uid="{00000000-0005-0000-0000-00006F050000}"/>
    <cellStyle name="Normal 3 2 4 2 2 2" xfId="1124" xr:uid="{00000000-0005-0000-0000-000070050000}"/>
    <cellStyle name="Normal 3 2 4 2 2 2 2" xfId="1704" xr:uid="{00000000-0005-0000-0000-000071050000}"/>
    <cellStyle name="Normal 3 2 4 2 2 2 2 2" xfId="3181" xr:uid="{00000000-0005-0000-0000-000072050000}"/>
    <cellStyle name="Normal 3 2 4 2 2 2 2 2 2" xfId="9025" xr:uid="{00000000-0005-0000-0000-000073050000}"/>
    <cellStyle name="Normal 3 2 4 2 2 2 2 3" xfId="7548" xr:uid="{00000000-0005-0000-0000-000074050000}"/>
    <cellStyle name="Normal 3 2 4 2 2 2 2 4" xfId="5233" xr:uid="{00000000-0005-0000-0000-000075050000}"/>
    <cellStyle name="Normal 3 2 4 2 2 2 3" xfId="2596" xr:uid="{00000000-0005-0000-0000-000076050000}"/>
    <cellStyle name="Normal 3 2 4 2 2 2 3 2" xfId="8440" xr:uid="{00000000-0005-0000-0000-000077050000}"/>
    <cellStyle name="Normal 3 2 4 2 2 2 4" xfId="6968" xr:uid="{00000000-0005-0000-0000-000078050000}"/>
    <cellStyle name="Normal 3 2 4 2 2 2 5" xfId="4648" xr:uid="{00000000-0005-0000-0000-000079050000}"/>
    <cellStyle name="Normal 3 2 4 2 2 3" xfId="812" xr:uid="{00000000-0005-0000-0000-00007A050000}"/>
    <cellStyle name="Normal 3 2 4 2 2 3 2" xfId="3712" xr:uid="{00000000-0005-0000-0000-00007B050000}"/>
    <cellStyle name="Normal 3 2 4 2 2 3 2 2" xfId="9556" xr:uid="{00000000-0005-0000-0000-00007C050000}"/>
    <cellStyle name="Normal 3 2 4 2 2 3 2 3" xfId="5764" xr:uid="{00000000-0005-0000-0000-00007D050000}"/>
    <cellStyle name="Normal 3 2 4 2 2 3 3" xfId="2284" xr:uid="{00000000-0005-0000-0000-00007E050000}"/>
    <cellStyle name="Normal 3 2 4 2 2 3 3 2" xfId="8128" xr:uid="{00000000-0005-0000-0000-00007F050000}"/>
    <cellStyle name="Normal 3 2 4 2 2 3 4" xfId="6656" xr:uid="{00000000-0005-0000-0000-000080050000}"/>
    <cellStyle name="Normal 3 2 4 2 2 3 5" xfId="4336" xr:uid="{00000000-0005-0000-0000-000081050000}"/>
    <cellStyle name="Normal 3 2 4 2 2 4" xfId="1392" xr:uid="{00000000-0005-0000-0000-000082050000}"/>
    <cellStyle name="Normal 3 2 4 2 2 4 2" xfId="2869" xr:uid="{00000000-0005-0000-0000-000083050000}"/>
    <cellStyle name="Normal 3 2 4 2 2 4 2 2" xfId="8713" xr:uid="{00000000-0005-0000-0000-000084050000}"/>
    <cellStyle name="Normal 3 2 4 2 2 4 3" xfId="7236" xr:uid="{00000000-0005-0000-0000-000085050000}"/>
    <cellStyle name="Normal 3 2 4 2 2 4 4" xfId="4921" xr:uid="{00000000-0005-0000-0000-000086050000}"/>
    <cellStyle name="Normal 3 2 4 2 2 5" xfId="544" xr:uid="{00000000-0005-0000-0000-000087050000}"/>
    <cellStyle name="Normal 3 2 4 2 2 5 2" xfId="3294" xr:uid="{00000000-0005-0000-0000-000088050000}"/>
    <cellStyle name="Normal 3 2 4 2 2 5 2 2" xfId="9138" xr:uid="{00000000-0005-0000-0000-000089050000}"/>
    <cellStyle name="Normal 3 2 4 2 2 5 3" xfId="6388" xr:uid="{00000000-0005-0000-0000-00008A050000}"/>
    <cellStyle name="Normal 3 2 4 2 2 5 4" xfId="5346" xr:uid="{00000000-0005-0000-0000-00008B050000}"/>
    <cellStyle name="Normal 3 2 4 2 2 6" xfId="2016" xr:uid="{00000000-0005-0000-0000-00008C050000}"/>
    <cellStyle name="Normal 3 2 4 2 2 6 2" xfId="7860" xr:uid="{00000000-0005-0000-0000-00008D050000}"/>
    <cellStyle name="Normal 3 2 4 2 2 7" xfId="6076" xr:uid="{00000000-0005-0000-0000-00008E050000}"/>
    <cellStyle name="Normal 3 2 4 2 2 8" xfId="4068" xr:uid="{00000000-0005-0000-0000-00008F050000}"/>
    <cellStyle name="Normal 3 2 4 2 3" xfId="940" xr:uid="{00000000-0005-0000-0000-000090050000}"/>
    <cellStyle name="Normal 3 2 4 2 3 2" xfId="1520" xr:uid="{00000000-0005-0000-0000-000091050000}"/>
    <cellStyle name="Normal 3 2 4 2 3 2 2" xfId="2997" xr:uid="{00000000-0005-0000-0000-000092050000}"/>
    <cellStyle name="Normal 3 2 4 2 3 2 2 2" xfId="8841" xr:uid="{00000000-0005-0000-0000-000093050000}"/>
    <cellStyle name="Normal 3 2 4 2 3 2 3" xfId="7364" xr:uid="{00000000-0005-0000-0000-000094050000}"/>
    <cellStyle name="Normal 3 2 4 2 3 2 4" xfId="5049" xr:uid="{00000000-0005-0000-0000-000095050000}"/>
    <cellStyle name="Normal 3 2 4 2 3 3" xfId="2412" xr:uid="{00000000-0005-0000-0000-000096050000}"/>
    <cellStyle name="Normal 3 2 4 2 3 3 2" xfId="8256" xr:uid="{00000000-0005-0000-0000-000097050000}"/>
    <cellStyle name="Normal 3 2 4 2 3 4" xfId="6784" xr:uid="{00000000-0005-0000-0000-000098050000}"/>
    <cellStyle name="Normal 3 2 4 2 3 5" xfId="4464" xr:uid="{00000000-0005-0000-0000-000099050000}"/>
    <cellStyle name="Normal 3 2 4 2 4" xfId="684" xr:uid="{00000000-0005-0000-0000-00009A050000}"/>
    <cellStyle name="Normal 3 2 4 2 4 2" xfId="3584" xr:uid="{00000000-0005-0000-0000-00009B050000}"/>
    <cellStyle name="Normal 3 2 4 2 4 2 2" xfId="9428" xr:uid="{00000000-0005-0000-0000-00009C050000}"/>
    <cellStyle name="Normal 3 2 4 2 4 2 3" xfId="5636" xr:uid="{00000000-0005-0000-0000-00009D050000}"/>
    <cellStyle name="Normal 3 2 4 2 4 3" xfId="2156" xr:uid="{00000000-0005-0000-0000-00009E050000}"/>
    <cellStyle name="Normal 3 2 4 2 4 3 2" xfId="8000" xr:uid="{00000000-0005-0000-0000-00009F050000}"/>
    <cellStyle name="Normal 3 2 4 2 4 4" xfId="6528" xr:uid="{00000000-0005-0000-0000-0000A0050000}"/>
    <cellStyle name="Normal 3 2 4 2 4 5" xfId="4208" xr:uid="{00000000-0005-0000-0000-0000A1050000}"/>
    <cellStyle name="Normal 3 2 4 2 5" xfId="1264" xr:uid="{00000000-0005-0000-0000-0000A2050000}"/>
    <cellStyle name="Normal 3 2 4 2 5 2" xfId="2741" xr:uid="{00000000-0005-0000-0000-0000A3050000}"/>
    <cellStyle name="Normal 3 2 4 2 5 2 2" xfId="8585" xr:uid="{00000000-0005-0000-0000-0000A4050000}"/>
    <cellStyle name="Normal 3 2 4 2 5 3" xfId="7108" xr:uid="{00000000-0005-0000-0000-0000A5050000}"/>
    <cellStyle name="Normal 3 2 4 2 5 4" xfId="4793" xr:uid="{00000000-0005-0000-0000-0000A6050000}"/>
    <cellStyle name="Normal 3 2 4 2 6" xfId="360" xr:uid="{00000000-0005-0000-0000-0000A7050000}"/>
    <cellStyle name="Normal 3 2 4 2 6 2" xfId="3450" xr:uid="{00000000-0005-0000-0000-0000A8050000}"/>
    <cellStyle name="Normal 3 2 4 2 6 2 2" xfId="9294" xr:uid="{00000000-0005-0000-0000-0000A9050000}"/>
    <cellStyle name="Normal 3 2 4 2 6 3" xfId="6204" xr:uid="{00000000-0005-0000-0000-0000AA050000}"/>
    <cellStyle name="Normal 3 2 4 2 6 4" xfId="5502" xr:uid="{00000000-0005-0000-0000-0000AB050000}"/>
    <cellStyle name="Normal 3 2 4 2 7" xfId="1832" xr:uid="{00000000-0005-0000-0000-0000AC050000}"/>
    <cellStyle name="Normal 3 2 4 2 7 2" xfId="7676" xr:uid="{00000000-0005-0000-0000-0000AD050000}"/>
    <cellStyle name="Normal 3 2 4 2 8" xfId="5948" xr:uid="{00000000-0005-0000-0000-0000AE050000}"/>
    <cellStyle name="Normal 3 2 4 2 9" xfId="3884" xr:uid="{00000000-0005-0000-0000-0000AF050000}"/>
    <cellStyle name="Normal 3 2 4 3" xfId="146" xr:uid="{00000000-0005-0000-0000-0000B0050000}"/>
    <cellStyle name="Normal 3 2 4 3 2" xfId="274" xr:uid="{00000000-0005-0000-0000-0000B1050000}"/>
    <cellStyle name="Normal 3 2 4 3 2 2" xfId="1166" xr:uid="{00000000-0005-0000-0000-0000B2050000}"/>
    <cellStyle name="Normal 3 2 4 3 2 2 2" xfId="1746" xr:uid="{00000000-0005-0000-0000-0000B3050000}"/>
    <cellStyle name="Normal 3 2 4 3 2 2 2 2" xfId="3223" xr:uid="{00000000-0005-0000-0000-0000B4050000}"/>
    <cellStyle name="Normal 3 2 4 3 2 2 2 2 2" xfId="9067" xr:uid="{00000000-0005-0000-0000-0000B5050000}"/>
    <cellStyle name="Normal 3 2 4 3 2 2 2 3" xfId="7590" xr:uid="{00000000-0005-0000-0000-0000B6050000}"/>
    <cellStyle name="Normal 3 2 4 3 2 2 2 4" xfId="5275" xr:uid="{00000000-0005-0000-0000-0000B7050000}"/>
    <cellStyle name="Normal 3 2 4 3 2 2 3" xfId="2638" xr:uid="{00000000-0005-0000-0000-0000B8050000}"/>
    <cellStyle name="Normal 3 2 4 3 2 2 3 2" xfId="8482" xr:uid="{00000000-0005-0000-0000-0000B9050000}"/>
    <cellStyle name="Normal 3 2 4 3 2 2 4" xfId="7010" xr:uid="{00000000-0005-0000-0000-0000BA050000}"/>
    <cellStyle name="Normal 3 2 4 3 2 2 5" xfId="4690" xr:uid="{00000000-0005-0000-0000-0000BB050000}"/>
    <cellStyle name="Normal 3 2 4 3 2 3" xfId="854" xr:uid="{00000000-0005-0000-0000-0000BC050000}"/>
    <cellStyle name="Normal 3 2 4 3 2 3 2" xfId="3754" xr:uid="{00000000-0005-0000-0000-0000BD050000}"/>
    <cellStyle name="Normal 3 2 4 3 2 3 2 2" xfId="9598" xr:uid="{00000000-0005-0000-0000-0000BE050000}"/>
    <cellStyle name="Normal 3 2 4 3 2 3 2 3" xfId="5806" xr:uid="{00000000-0005-0000-0000-0000BF050000}"/>
    <cellStyle name="Normal 3 2 4 3 2 3 3" xfId="2326" xr:uid="{00000000-0005-0000-0000-0000C0050000}"/>
    <cellStyle name="Normal 3 2 4 3 2 3 3 2" xfId="8170" xr:uid="{00000000-0005-0000-0000-0000C1050000}"/>
    <cellStyle name="Normal 3 2 4 3 2 3 4" xfId="6698" xr:uid="{00000000-0005-0000-0000-0000C2050000}"/>
    <cellStyle name="Normal 3 2 4 3 2 3 5" xfId="4378" xr:uid="{00000000-0005-0000-0000-0000C3050000}"/>
    <cellStyle name="Normal 3 2 4 3 2 4" xfId="1434" xr:uid="{00000000-0005-0000-0000-0000C4050000}"/>
    <cellStyle name="Normal 3 2 4 3 2 4 2" xfId="2911" xr:uid="{00000000-0005-0000-0000-0000C5050000}"/>
    <cellStyle name="Normal 3 2 4 3 2 4 2 2" xfId="8755" xr:uid="{00000000-0005-0000-0000-0000C6050000}"/>
    <cellStyle name="Normal 3 2 4 3 2 4 3" xfId="7278" xr:uid="{00000000-0005-0000-0000-0000C7050000}"/>
    <cellStyle name="Normal 3 2 4 3 2 4 4" xfId="4963" xr:uid="{00000000-0005-0000-0000-0000C8050000}"/>
    <cellStyle name="Normal 3 2 4 3 2 5" xfId="586" xr:uid="{00000000-0005-0000-0000-0000C9050000}"/>
    <cellStyle name="Normal 3 2 4 3 2 5 2" xfId="3486" xr:uid="{00000000-0005-0000-0000-0000CA050000}"/>
    <cellStyle name="Normal 3 2 4 3 2 5 2 2" xfId="9330" xr:uid="{00000000-0005-0000-0000-0000CB050000}"/>
    <cellStyle name="Normal 3 2 4 3 2 5 3" xfId="6430" xr:uid="{00000000-0005-0000-0000-0000CC050000}"/>
    <cellStyle name="Normal 3 2 4 3 2 5 4" xfId="5538" xr:uid="{00000000-0005-0000-0000-0000CD050000}"/>
    <cellStyle name="Normal 3 2 4 3 2 6" xfId="2058" xr:uid="{00000000-0005-0000-0000-0000CE050000}"/>
    <cellStyle name="Normal 3 2 4 3 2 6 2" xfId="7902" xr:uid="{00000000-0005-0000-0000-0000CF050000}"/>
    <cellStyle name="Normal 3 2 4 3 2 7" xfId="6118" xr:uid="{00000000-0005-0000-0000-0000D0050000}"/>
    <cellStyle name="Normal 3 2 4 3 2 8" xfId="4110" xr:uid="{00000000-0005-0000-0000-0000D1050000}"/>
    <cellStyle name="Normal 3 2 4 3 3" xfId="982" xr:uid="{00000000-0005-0000-0000-0000D2050000}"/>
    <cellStyle name="Normal 3 2 4 3 3 2" xfId="1562" xr:uid="{00000000-0005-0000-0000-0000D3050000}"/>
    <cellStyle name="Normal 3 2 4 3 3 2 2" xfId="3039" xr:uid="{00000000-0005-0000-0000-0000D4050000}"/>
    <cellStyle name="Normal 3 2 4 3 3 2 2 2" xfId="8883" xr:uid="{00000000-0005-0000-0000-0000D5050000}"/>
    <cellStyle name="Normal 3 2 4 3 3 2 3" xfId="7406" xr:uid="{00000000-0005-0000-0000-0000D6050000}"/>
    <cellStyle name="Normal 3 2 4 3 3 2 4" xfId="5091" xr:uid="{00000000-0005-0000-0000-0000D7050000}"/>
    <cellStyle name="Normal 3 2 4 3 3 3" xfId="2454" xr:uid="{00000000-0005-0000-0000-0000D8050000}"/>
    <cellStyle name="Normal 3 2 4 3 3 3 2" xfId="8298" xr:uid="{00000000-0005-0000-0000-0000D9050000}"/>
    <cellStyle name="Normal 3 2 4 3 3 4" xfId="6826" xr:uid="{00000000-0005-0000-0000-0000DA050000}"/>
    <cellStyle name="Normal 3 2 4 3 3 5" xfId="4506" xr:uid="{00000000-0005-0000-0000-0000DB050000}"/>
    <cellStyle name="Normal 3 2 4 3 4" xfId="726" xr:uid="{00000000-0005-0000-0000-0000DC050000}"/>
    <cellStyle name="Normal 3 2 4 3 4 2" xfId="3626" xr:uid="{00000000-0005-0000-0000-0000DD050000}"/>
    <cellStyle name="Normal 3 2 4 3 4 2 2" xfId="9470" xr:uid="{00000000-0005-0000-0000-0000DE050000}"/>
    <cellStyle name="Normal 3 2 4 3 4 2 3" xfId="5678" xr:uid="{00000000-0005-0000-0000-0000DF050000}"/>
    <cellStyle name="Normal 3 2 4 3 4 3" xfId="2198" xr:uid="{00000000-0005-0000-0000-0000E0050000}"/>
    <cellStyle name="Normal 3 2 4 3 4 3 2" xfId="8042" xr:uid="{00000000-0005-0000-0000-0000E1050000}"/>
    <cellStyle name="Normal 3 2 4 3 4 4" xfId="6570" xr:uid="{00000000-0005-0000-0000-0000E2050000}"/>
    <cellStyle name="Normal 3 2 4 3 4 5" xfId="4250" xr:uid="{00000000-0005-0000-0000-0000E3050000}"/>
    <cellStyle name="Normal 3 2 4 3 5" xfId="1306" xr:uid="{00000000-0005-0000-0000-0000E4050000}"/>
    <cellStyle name="Normal 3 2 4 3 5 2" xfId="2783" xr:uid="{00000000-0005-0000-0000-0000E5050000}"/>
    <cellStyle name="Normal 3 2 4 3 5 2 2" xfId="8627" xr:uid="{00000000-0005-0000-0000-0000E6050000}"/>
    <cellStyle name="Normal 3 2 4 3 5 3" xfId="7150" xr:uid="{00000000-0005-0000-0000-0000E7050000}"/>
    <cellStyle name="Normal 3 2 4 3 5 4" xfId="4835" xr:uid="{00000000-0005-0000-0000-0000E8050000}"/>
    <cellStyle name="Normal 3 2 4 3 6" xfId="402" xr:uid="{00000000-0005-0000-0000-0000E9050000}"/>
    <cellStyle name="Normal 3 2 4 3 6 2" xfId="3334" xr:uid="{00000000-0005-0000-0000-0000EA050000}"/>
    <cellStyle name="Normal 3 2 4 3 6 2 2" xfId="9178" xr:uid="{00000000-0005-0000-0000-0000EB050000}"/>
    <cellStyle name="Normal 3 2 4 3 6 3" xfId="6246" xr:uid="{00000000-0005-0000-0000-0000EC050000}"/>
    <cellStyle name="Normal 3 2 4 3 6 4" xfId="5386" xr:uid="{00000000-0005-0000-0000-0000ED050000}"/>
    <cellStyle name="Normal 3 2 4 3 7" xfId="1874" xr:uid="{00000000-0005-0000-0000-0000EE050000}"/>
    <cellStyle name="Normal 3 2 4 3 7 2" xfId="7718" xr:uid="{00000000-0005-0000-0000-0000EF050000}"/>
    <cellStyle name="Normal 3 2 4 3 8" xfId="5990" xr:uid="{00000000-0005-0000-0000-0000F0050000}"/>
    <cellStyle name="Normal 3 2 4 3 9" xfId="3926" xr:uid="{00000000-0005-0000-0000-0000F1050000}"/>
    <cellStyle name="Normal 3 2 4 4" xfId="189" xr:uid="{00000000-0005-0000-0000-0000F2050000}"/>
    <cellStyle name="Normal 3 2 4 4 2" xfId="1081" xr:uid="{00000000-0005-0000-0000-0000F3050000}"/>
    <cellStyle name="Normal 3 2 4 4 2 2" xfId="1661" xr:uid="{00000000-0005-0000-0000-0000F4050000}"/>
    <cellStyle name="Normal 3 2 4 4 2 2 2" xfId="3138" xr:uid="{00000000-0005-0000-0000-0000F5050000}"/>
    <cellStyle name="Normal 3 2 4 4 2 2 2 2" xfId="8982" xr:uid="{00000000-0005-0000-0000-0000F6050000}"/>
    <cellStyle name="Normal 3 2 4 4 2 2 3" xfId="7505" xr:uid="{00000000-0005-0000-0000-0000F7050000}"/>
    <cellStyle name="Normal 3 2 4 4 2 2 4" xfId="5190" xr:uid="{00000000-0005-0000-0000-0000F8050000}"/>
    <cellStyle name="Normal 3 2 4 4 2 3" xfId="2553" xr:uid="{00000000-0005-0000-0000-0000F9050000}"/>
    <cellStyle name="Normal 3 2 4 4 2 3 2" xfId="8397" xr:uid="{00000000-0005-0000-0000-0000FA050000}"/>
    <cellStyle name="Normal 3 2 4 4 2 4" xfId="6925" xr:uid="{00000000-0005-0000-0000-0000FB050000}"/>
    <cellStyle name="Normal 3 2 4 4 2 5" xfId="4605" xr:uid="{00000000-0005-0000-0000-0000FC050000}"/>
    <cellStyle name="Normal 3 2 4 4 3" xfId="769" xr:uid="{00000000-0005-0000-0000-0000FD050000}"/>
    <cellStyle name="Normal 3 2 4 4 3 2" xfId="3669" xr:uid="{00000000-0005-0000-0000-0000FE050000}"/>
    <cellStyle name="Normal 3 2 4 4 3 2 2" xfId="9513" xr:uid="{00000000-0005-0000-0000-0000FF050000}"/>
    <cellStyle name="Normal 3 2 4 4 3 2 3" xfId="5721" xr:uid="{00000000-0005-0000-0000-000000060000}"/>
    <cellStyle name="Normal 3 2 4 4 3 3" xfId="2241" xr:uid="{00000000-0005-0000-0000-000001060000}"/>
    <cellStyle name="Normal 3 2 4 4 3 3 2" xfId="8085" xr:uid="{00000000-0005-0000-0000-000002060000}"/>
    <cellStyle name="Normal 3 2 4 4 3 4" xfId="6613" xr:uid="{00000000-0005-0000-0000-000003060000}"/>
    <cellStyle name="Normal 3 2 4 4 3 5" xfId="4293" xr:uid="{00000000-0005-0000-0000-000004060000}"/>
    <cellStyle name="Normal 3 2 4 4 4" xfId="1349" xr:uid="{00000000-0005-0000-0000-000005060000}"/>
    <cellStyle name="Normal 3 2 4 4 4 2" xfId="2826" xr:uid="{00000000-0005-0000-0000-000006060000}"/>
    <cellStyle name="Normal 3 2 4 4 4 2 2" xfId="8670" xr:uid="{00000000-0005-0000-0000-000007060000}"/>
    <cellStyle name="Normal 3 2 4 4 4 3" xfId="7193" xr:uid="{00000000-0005-0000-0000-000008060000}"/>
    <cellStyle name="Normal 3 2 4 4 4 4" xfId="4878" xr:uid="{00000000-0005-0000-0000-000009060000}"/>
    <cellStyle name="Normal 3 2 4 4 5" xfId="501" xr:uid="{00000000-0005-0000-0000-00000A060000}"/>
    <cellStyle name="Normal 3 2 4 4 5 2" xfId="3383" xr:uid="{00000000-0005-0000-0000-00000B060000}"/>
    <cellStyle name="Normal 3 2 4 4 5 2 2" xfId="9227" xr:uid="{00000000-0005-0000-0000-00000C060000}"/>
    <cellStyle name="Normal 3 2 4 4 5 3" xfId="6345" xr:uid="{00000000-0005-0000-0000-00000D060000}"/>
    <cellStyle name="Normal 3 2 4 4 5 4" xfId="5435" xr:uid="{00000000-0005-0000-0000-00000E060000}"/>
    <cellStyle name="Normal 3 2 4 4 6" xfId="1973" xr:uid="{00000000-0005-0000-0000-00000F060000}"/>
    <cellStyle name="Normal 3 2 4 4 6 2" xfId="7817" xr:uid="{00000000-0005-0000-0000-000010060000}"/>
    <cellStyle name="Normal 3 2 4 4 7" xfId="6033" xr:uid="{00000000-0005-0000-0000-000011060000}"/>
    <cellStyle name="Normal 3 2 4 4 8" xfId="4025" xr:uid="{00000000-0005-0000-0000-000012060000}"/>
    <cellStyle name="Normal 3 2 4 5" xfId="458" xr:uid="{00000000-0005-0000-0000-000013060000}"/>
    <cellStyle name="Normal 3 2 4 5 2" xfId="1038" xr:uid="{00000000-0005-0000-0000-000014060000}"/>
    <cellStyle name="Normal 3 2 4 5 2 2" xfId="3798" xr:uid="{00000000-0005-0000-0000-000015060000}"/>
    <cellStyle name="Normal 3 2 4 5 2 2 2" xfId="9642" xr:uid="{00000000-0005-0000-0000-000016060000}"/>
    <cellStyle name="Normal 3 2 4 5 2 2 3" xfId="5850" xr:uid="{00000000-0005-0000-0000-000017060000}"/>
    <cellStyle name="Normal 3 2 4 5 2 3" xfId="2510" xr:uid="{00000000-0005-0000-0000-000018060000}"/>
    <cellStyle name="Normal 3 2 4 5 2 3 2" xfId="8354" xr:uid="{00000000-0005-0000-0000-000019060000}"/>
    <cellStyle name="Normal 3 2 4 5 2 4" xfId="6882" xr:uid="{00000000-0005-0000-0000-00001A060000}"/>
    <cellStyle name="Normal 3 2 4 5 2 5" xfId="4562" xr:uid="{00000000-0005-0000-0000-00001B060000}"/>
    <cellStyle name="Normal 3 2 4 5 3" xfId="1618" xr:uid="{00000000-0005-0000-0000-00001C060000}"/>
    <cellStyle name="Normal 3 2 4 5 3 2" xfId="3095" xr:uid="{00000000-0005-0000-0000-00001D060000}"/>
    <cellStyle name="Normal 3 2 4 5 3 2 2" xfId="8939" xr:uid="{00000000-0005-0000-0000-00001E060000}"/>
    <cellStyle name="Normal 3 2 4 5 3 3" xfId="7462" xr:uid="{00000000-0005-0000-0000-00001F060000}"/>
    <cellStyle name="Normal 3 2 4 5 3 4" xfId="5147" xr:uid="{00000000-0005-0000-0000-000020060000}"/>
    <cellStyle name="Normal 3 2 4 5 4" xfId="1930" xr:uid="{00000000-0005-0000-0000-000021060000}"/>
    <cellStyle name="Normal 3 2 4 5 4 2" xfId="7774" xr:uid="{00000000-0005-0000-0000-000022060000}"/>
    <cellStyle name="Normal 3 2 4 5 5" xfId="6302" xr:uid="{00000000-0005-0000-0000-000023060000}"/>
    <cellStyle name="Normal 3 2 4 5 6" xfId="3982" xr:uid="{00000000-0005-0000-0000-000024060000}"/>
    <cellStyle name="Normal 3 2 4 6" xfId="897" xr:uid="{00000000-0005-0000-0000-000025060000}"/>
    <cellStyle name="Normal 3 2 4 6 2" xfId="1477" xr:uid="{00000000-0005-0000-0000-000026060000}"/>
    <cellStyle name="Normal 3 2 4 6 2 2" xfId="2954" xr:uid="{00000000-0005-0000-0000-000027060000}"/>
    <cellStyle name="Normal 3 2 4 6 2 2 2" xfId="8798" xr:uid="{00000000-0005-0000-0000-000028060000}"/>
    <cellStyle name="Normal 3 2 4 6 2 3" xfId="7321" xr:uid="{00000000-0005-0000-0000-000029060000}"/>
    <cellStyle name="Normal 3 2 4 6 2 4" xfId="5006" xr:uid="{00000000-0005-0000-0000-00002A060000}"/>
    <cellStyle name="Normal 3 2 4 6 3" xfId="2369" xr:uid="{00000000-0005-0000-0000-00002B060000}"/>
    <cellStyle name="Normal 3 2 4 6 3 2" xfId="8213" xr:uid="{00000000-0005-0000-0000-00002C060000}"/>
    <cellStyle name="Normal 3 2 4 6 4" xfId="6741" xr:uid="{00000000-0005-0000-0000-00002D060000}"/>
    <cellStyle name="Normal 3 2 4 6 5" xfId="4421" xr:uid="{00000000-0005-0000-0000-00002E060000}"/>
    <cellStyle name="Normal 3 2 4 7" xfId="641" xr:uid="{00000000-0005-0000-0000-00002F060000}"/>
    <cellStyle name="Normal 3 2 4 7 2" xfId="3541" xr:uid="{00000000-0005-0000-0000-000030060000}"/>
    <cellStyle name="Normal 3 2 4 7 2 2" xfId="9385" xr:uid="{00000000-0005-0000-0000-000031060000}"/>
    <cellStyle name="Normal 3 2 4 7 2 3" xfId="5593" xr:uid="{00000000-0005-0000-0000-000032060000}"/>
    <cellStyle name="Normal 3 2 4 7 3" xfId="2113" xr:uid="{00000000-0005-0000-0000-000033060000}"/>
    <cellStyle name="Normal 3 2 4 7 3 2" xfId="7957" xr:uid="{00000000-0005-0000-0000-000034060000}"/>
    <cellStyle name="Normal 3 2 4 7 4" xfId="6485" xr:uid="{00000000-0005-0000-0000-000035060000}"/>
    <cellStyle name="Normal 3 2 4 7 5" xfId="4165" xr:uid="{00000000-0005-0000-0000-000036060000}"/>
    <cellStyle name="Normal 3 2 4 8" xfId="1221" xr:uid="{00000000-0005-0000-0000-000037060000}"/>
    <cellStyle name="Normal 3 2 4 8 2" xfId="2698" xr:uid="{00000000-0005-0000-0000-000038060000}"/>
    <cellStyle name="Normal 3 2 4 8 2 2" xfId="8542" xr:uid="{00000000-0005-0000-0000-000039060000}"/>
    <cellStyle name="Normal 3 2 4 8 3" xfId="7065" xr:uid="{00000000-0005-0000-0000-00003A060000}"/>
    <cellStyle name="Normal 3 2 4 8 4" xfId="4750" xr:uid="{00000000-0005-0000-0000-00003B060000}"/>
    <cellStyle name="Normal 3 2 4 9" xfId="317" xr:uid="{00000000-0005-0000-0000-00003C060000}"/>
    <cellStyle name="Normal 3 2 4 9 2" xfId="3328" xr:uid="{00000000-0005-0000-0000-00003D060000}"/>
    <cellStyle name="Normal 3 2 4 9 2 2" xfId="9172" xr:uid="{00000000-0005-0000-0000-00003E060000}"/>
    <cellStyle name="Normal 3 2 4 9 3" xfId="6161" xr:uid="{00000000-0005-0000-0000-00003F060000}"/>
    <cellStyle name="Normal 3 2 4 9 4" xfId="5380" xr:uid="{00000000-0005-0000-0000-000040060000}"/>
    <cellStyle name="Normal 3 2 5" xfId="37" xr:uid="{00000000-0005-0000-0000-000041060000}"/>
    <cellStyle name="Normal 3 2 5 10" xfId="1767" xr:uid="{00000000-0005-0000-0000-000042060000}"/>
    <cellStyle name="Normal 3 2 5 10 2" xfId="7611" xr:uid="{00000000-0005-0000-0000-000043060000}"/>
    <cellStyle name="Normal 3 2 5 11" xfId="5883" xr:uid="{00000000-0005-0000-0000-000044060000}"/>
    <cellStyle name="Normal 3 2 5 12" xfId="3819" xr:uid="{00000000-0005-0000-0000-000045060000}"/>
    <cellStyle name="Normal 3 2 5 2" xfId="82" xr:uid="{00000000-0005-0000-0000-000046060000}"/>
    <cellStyle name="Normal 3 2 5 2 2" xfId="210" xr:uid="{00000000-0005-0000-0000-000047060000}"/>
    <cellStyle name="Normal 3 2 5 2 2 2" xfId="1102" xr:uid="{00000000-0005-0000-0000-000048060000}"/>
    <cellStyle name="Normal 3 2 5 2 2 2 2" xfId="1682" xr:uid="{00000000-0005-0000-0000-000049060000}"/>
    <cellStyle name="Normal 3 2 5 2 2 2 2 2" xfId="3159" xr:uid="{00000000-0005-0000-0000-00004A060000}"/>
    <cellStyle name="Normal 3 2 5 2 2 2 2 2 2" xfId="9003" xr:uid="{00000000-0005-0000-0000-00004B060000}"/>
    <cellStyle name="Normal 3 2 5 2 2 2 2 3" xfId="7526" xr:uid="{00000000-0005-0000-0000-00004C060000}"/>
    <cellStyle name="Normal 3 2 5 2 2 2 2 4" xfId="5211" xr:uid="{00000000-0005-0000-0000-00004D060000}"/>
    <cellStyle name="Normal 3 2 5 2 2 2 3" xfId="2574" xr:uid="{00000000-0005-0000-0000-00004E060000}"/>
    <cellStyle name="Normal 3 2 5 2 2 2 3 2" xfId="8418" xr:uid="{00000000-0005-0000-0000-00004F060000}"/>
    <cellStyle name="Normal 3 2 5 2 2 2 4" xfId="6946" xr:uid="{00000000-0005-0000-0000-000050060000}"/>
    <cellStyle name="Normal 3 2 5 2 2 2 5" xfId="4626" xr:uid="{00000000-0005-0000-0000-000051060000}"/>
    <cellStyle name="Normal 3 2 5 2 2 3" xfId="790" xr:uid="{00000000-0005-0000-0000-000052060000}"/>
    <cellStyle name="Normal 3 2 5 2 2 3 2" xfId="3690" xr:uid="{00000000-0005-0000-0000-000053060000}"/>
    <cellStyle name="Normal 3 2 5 2 2 3 2 2" xfId="9534" xr:uid="{00000000-0005-0000-0000-000054060000}"/>
    <cellStyle name="Normal 3 2 5 2 2 3 2 3" xfId="5742" xr:uid="{00000000-0005-0000-0000-000055060000}"/>
    <cellStyle name="Normal 3 2 5 2 2 3 3" xfId="2262" xr:uid="{00000000-0005-0000-0000-000056060000}"/>
    <cellStyle name="Normal 3 2 5 2 2 3 3 2" xfId="8106" xr:uid="{00000000-0005-0000-0000-000057060000}"/>
    <cellStyle name="Normal 3 2 5 2 2 3 4" xfId="6634" xr:uid="{00000000-0005-0000-0000-000058060000}"/>
    <cellStyle name="Normal 3 2 5 2 2 3 5" xfId="4314" xr:uid="{00000000-0005-0000-0000-000059060000}"/>
    <cellStyle name="Normal 3 2 5 2 2 4" xfId="1370" xr:uid="{00000000-0005-0000-0000-00005A060000}"/>
    <cellStyle name="Normal 3 2 5 2 2 4 2" xfId="2847" xr:uid="{00000000-0005-0000-0000-00005B060000}"/>
    <cellStyle name="Normal 3 2 5 2 2 4 2 2" xfId="8691" xr:uid="{00000000-0005-0000-0000-00005C060000}"/>
    <cellStyle name="Normal 3 2 5 2 2 4 3" xfId="7214" xr:uid="{00000000-0005-0000-0000-00005D060000}"/>
    <cellStyle name="Normal 3 2 5 2 2 4 4" xfId="4899" xr:uid="{00000000-0005-0000-0000-00005E060000}"/>
    <cellStyle name="Normal 3 2 5 2 2 5" xfId="522" xr:uid="{00000000-0005-0000-0000-00005F060000}"/>
    <cellStyle name="Normal 3 2 5 2 2 5 2" xfId="3404" xr:uid="{00000000-0005-0000-0000-000060060000}"/>
    <cellStyle name="Normal 3 2 5 2 2 5 2 2" xfId="9248" xr:uid="{00000000-0005-0000-0000-000061060000}"/>
    <cellStyle name="Normal 3 2 5 2 2 5 3" xfId="6366" xr:uid="{00000000-0005-0000-0000-000062060000}"/>
    <cellStyle name="Normal 3 2 5 2 2 5 4" xfId="5456" xr:uid="{00000000-0005-0000-0000-000063060000}"/>
    <cellStyle name="Normal 3 2 5 2 2 6" xfId="1994" xr:uid="{00000000-0005-0000-0000-000064060000}"/>
    <cellStyle name="Normal 3 2 5 2 2 6 2" xfId="7838" xr:uid="{00000000-0005-0000-0000-000065060000}"/>
    <cellStyle name="Normal 3 2 5 2 2 7" xfId="6054" xr:uid="{00000000-0005-0000-0000-000066060000}"/>
    <cellStyle name="Normal 3 2 5 2 2 8" xfId="4046" xr:uid="{00000000-0005-0000-0000-000067060000}"/>
    <cellStyle name="Normal 3 2 5 2 3" xfId="918" xr:uid="{00000000-0005-0000-0000-000068060000}"/>
    <cellStyle name="Normal 3 2 5 2 3 2" xfId="1498" xr:uid="{00000000-0005-0000-0000-000069060000}"/>
    <cellStyle name="Normal 3 2 5 2 3 2 2" xfId="2975" xr:uid="{00000000-0005-0000-0000-00006A060000}"/>
    <cellStyle name="Normal 3 2 5 2 3 2 2 2" xfId="8819" xr:uid="{00000000-0005-0000-0000-00006B060000}"/>
    <cellStyle name="Normal 3 2 5 2 3 2 3" xfId="7342" xr:uid="{00000000-0005-0000-0000-00006C060000}"/>
    <cellStyle name="Normal 3 2 5 2 3 2 4" xfId="5027" xr:uid="{00000000-0005-0000-0000-00006D060000}"/>
    <cellStyle name="Normal 3 2 5 2 3 3" xfId="2390" xr:uid="{00000000-0005-0000-0000-00006E060000}"/>
    <cellStyle name="Normal 3 2 5 2 3 3 2" xfId="8234" xr:uid="{00000000-0005-0000-0000-00006F060000}"/>
    <cellStyle name="Normal 3 2 5 2 3 4" xfId="6762" xr:uid="{00000000-0005-0000-0000-000070060000}"/>
    <cellStyle name="Normal 3 2 5 2 3 5" xfId="4442" xr:uid="{00000000-0005-0000-0000-000071060000}"/>
    <cellStyle name="Normal 3 2 5 2 4" xfId="662" xr:uid="{00000000-0005-0000-0000-000072060000}"/>
    <cellStyle name="Normal 3 2 5 2 4 2" xfId="3562" xr:uid="{00000000-0005-0000-0000-000073060000}"/>
    <cellStyle name="Normal 3 2 5 2 4 2 2" xfId="9406" xr:uid="{00000000-0005-0000-0000-000074060000}"/>
    <cellStyle name="Normal 3 2 5 2 4 2 3" xfId="5614" xr:uid="{00000000-0005-0000-0000-000075060000}"/>
    <cellStyle name="Normal 3 2 5 2 4 3" xfId="2134" xr:uid="{00000000-0005-0000-0000-000076060000}"/>
    <cellStyle name="Normal 3 2 5 2 4 3 2" xfId="7978" xr:uid="{00000000-0005-0000-0000-000077060000}"/>
    <cellStyle name="Normal 3 2 5 2 4 4" xfId="6506" xr:uid="{00000000-0005-0000-0000-000078060000}"/>
    <cellStyle name="Normal 3 2 5 2 4 5" xfId="4186" xr:uid="{00000000-0005-0000-0000-000079060000}"/>
    <cellStyle name="Normal 3 2 5 2 5" xfId="1242" xr:uid="{00000000-0005-0000-0000-00007A060000}"/>
    <cellStyle name="Normal 3 2 5 2 5 2" xfId="2719" xr:uid="{00000000-0005-0000-0000-00007B060000}"/>
    <cellStyle name="Normal 3 2 5 2 5 2 2" xfId="8563" xr:uid="{00000000-0005-0000-0000-00007C060000}"/>
    <cellStyle name="Normal 3 2 5 2 5 3" xfId="7086" xr:uid="{00000000-0005-0000-0000-00007D060000}"/>
    <cellStyle name="Normal 3 2 5 2 5 4" xfId="4771" xr:uid="{00000000-0005-0000-0000-00007E060000}"/>
    <cellStyle name="Normal 3 2 5 2 6" xfId="338" xr:uid="{00000000-0005-0000-0000-00007F060000}"/>
    <cellStyle name="Normal 3 2 5 2 6 2" xfId="3452" xr:uid="{00000000-0005-0000-0000-000080060000}"/>
    <cellStyle name="Normal 3 2 5 2 6 2 2" xfId="9296" xr:uid="{00000000-0005-0000-0000-000081060000}"/>
    <cellStyle name="Normal 3 2 5 2 6 3" xfId="6182" xr:uid="{00000000-0005-0000-0000-000082060000}"/>
    <cellStyle name="Normal 3 2 5 2 6 4" xfId="5504" xr:uid="{00000000-0005-0000-0000-000083060000}"/>
    <cellStyle name="Normal 3 2 5 2 7" xfId="1810" xr:uid="{00000000-0005-0000-0000-000084060000}"/>
    <cellStyle name="Normal 3 2 5 2 7 2" xfId="7654" xr:uid="{00000000-0005-0000-0000-000085060000}"/>
    <cellStyle name="Normal 3 2 5 2 8" xfId="5926" xr:uid="{00000000-0005-0000-0000-000086060000}"/>
    <cellStyle name="Normal 3 2 5 2 9" xfId="3862" xr:uid="{00000000-0005-0000-0000-000087060000}"/>
    <cellStyle name="Normal 3 2 5 3" xfId="124" xr:uid="{00000000-0005-0000-0000-000088060000}"/>
    <cellStyle name="Normal 3 2 5 3 2" xfId="252" xr:uid="{00000000-0005-0000-0000-000089060000}"/>
    <cellStyle name="Normal 3 2 5 3 2 2" xfId="1144" xr:uid="{00000000-0005-0000-0000-00008A060000}"/>
    <cellStyle name="Normal 3 2 5 3 2 2 2" xfId="1724" xr:uid="{00000000-0005-0000-0000-00008B060000}"/>
    <cellStyle name="Normal 3 2 5 3 2 2 2 2" xfId="3201" xr:uid="{00000000-0005-0000-0000-00008C060000}"/>
    <cellStyle name="Normal 3 2 5 3 2 2 2 2 2" xfId="9045" xr:uid="{00000000-0005-0000-0000-00008D060000}"/>
    <cellStyle name="Normal 3 2 5 3 2 2 2 3" xfId="7568" xr:uid="{00000000-0005-0000-0000-00008E060000}"/>
    <cellStyle name="Normal 3 2 5 3 2 2 2 4" xfId="5253" xr:uid="{00000000-0005-0000-0000-00008F060000}"/>
    <cellStyle name="Normal 3 2 5 3 2 2 3" xfId="2616" xr:uid="{00000000-0005-0000-0000-000090060000}"/>
    <cellStyle name="Normal 3 2 5 3 2 2 3 2" xfId="8460" xr:uid="{00000000-0005-0000-0000-000091060000}"/>
    <cellStyle name="Normal 3 2 5 3 2 2 4" xfId="6988" xr:uid="{00000000-0005-0000-0000-000092060000}"/>
    <cellStyle name="Normal 3 2 5 3 2 2 5" xfId="4668" xr:uid="{00000000-0005-0000-0000-000093060000}"/>
    <cellStyle name="Normal 3 2 5 3 2 3" xfId="832" xr:uid="{00000000-0005-0000-0000-000094060000}"/>
    <cellStyle name="Normal 3 2 5 3 2 3 2" xfId="3732" xr:uid="{00000000-0005-0000-0000-000095060000}"/>
    <cellStyle name="Normal 3 2 5 3 2 3 2 2" xfId="9576" xr:uid="{00000000-0005-0000-0000-000096060000}"/>
    <cellStyle name="Normal 3 2 5 3 2 3 2 3" xfId="5784" xr:uid="{00000000-0005-0000-0000-000097060000}"/>
    <cellStyle name="Normal 3 2 5 3 2 3 3" xfId="2304" xr:uid="{00000000-0005-0000-0000-000098060000}"/>
    <cellStyle name="Normal 3 2 5 3 2 3 3 2" xfId="8148" xr:uid="{00000000-0005-0000-0000-000099060000}"/>
    <cellStyle name="Normal 3 2 5 3 2 3 4" xfId="6676" xr:uid="{00000000-0005-0000-0000-00009A060000}"/>
    <cellStyle name="Normal 3 2 5 3 2 3 5" xfId="4356" xr:uid="{00000000-0005-0000-0000-00009B060000}"/>
    <cellStyle name="Normal 3 2 5 3 2 4" xfId="1412" xr:uid="{00000000-0005-0000-0000-00009C060000}"/>
    <cellStyle name="Normal 3 2 5 3 2 4 2" xfId="2889" xr:uid="{00000000-0005-0000-0000-00009D060000}"/>
    <cellStyle name="Normal 3 2 5 3 2 4 2 2" xfId="8733" xr:uid="{00000000-0005-0000-0000-00009E060000}"/>
    <cellStyle name="Normal 3 2 5 3 2 4 3" xfId="7256" xr:uid="{00000000-0005-0000-0000-00009F060000}"/>
    <cellStyle name="Normal 3 2 5 3 2 4 4" xfId="4941" xr:uid="{00000000-0005-0000-0000-0000A0060000}"/>
    <cellStyle name="Normal 3 2 5 3 2 5" xfId="564" xr:uid="{00000000-0005-0000-0000-0000A1060000}"/>
    <cellStyle name="Normal 3 2 5 3 2 5 2" xfId="3433" xr:uid="{00000000-0005-0000-0000-0000A2060000}"/>
    <cellStyle name="Normal 3 2 5 3 2 5 2 2" xfId="9277" xr:uid="{00000000-0005-0000-0000-0000A3060000}"/>
    <cellStyle name="Normal 3 2 5 3 2 5 3" xfId="6408" xr:uid="{00000000-0005-0000-0000-0000A4060000}"/>
    <cellStyle name="Normal 3 2 5 3 2 5 4" xfId="5485" xr:uid="{00000000-0005-0000-0000-0000A5060000}"/>
    <cellStyle name="Normal 3 2 5 3 2 6" xfId="2036" xr:uid="{00000000-0005-0000-0000-0000A6060000}"/>
    <cellStyle name="Normal 3 2 5 3 2 6 2" xfId="7880" xr:uid="{00000000-0005-0000-0000-0000A7060000}"/>
    <cellStyle name="Normal 3 2 5 3 2 7" xfId="6096" xr:uid="{00000000-0005-0000-0000-0000A8060000}"/>
    <cellStyle name="Normal 3 2 5 3 2 8" xfId="4088" xr:uid="{00000000-0005-0000-0000-0000A9060000}"/>
    <cellStyle name="Normal 3 2 5 3 3" xfId="960" xr:uid="{00000000-0005-0000-0000-0000AA060000}"/>
    <cellStyle name="Normal 3 2 5 3 3 2" xfId="1540" xr:uid="{00000000-0005-0000-0000-0000AB060000}"/>
    <cellStyle name="Normal 3 2 5 3 3 2 2" xfId="3017" xr:uid="{00000000-0005-0000-0000-0000AC060000}"/>
    <cellStyle name="Normal 3 2 5 3 3 2 2 2" xfId="8861" xr:uid="{00000000-0005-0000-0000-0000AD060000}"/>
    <cellStyle name="Normal 3 2 5 3 3 2 3" xfId="7384" xr:uid="{00000000-0005-0000-0000-0000AE060000}"/>
    <cellStyle name="Normal 3 2 5 3 3 2 4" xfId="5069" xr:uid="{00000000-0005-0000-0000-0000AF060000}"/>
    <cellStyle name="Normal 3 2 5 3 3 3" xfId="2432" xr:uid="{00000000-0005-0000-0000-0000B0060000}"/>
    <cellStyle name="Normal 3 2 5 3 3 3 2" xfId="8276" xr:uid="{00000000-0005-0000-0000-0000B1060000}"/>
    <cellStyle name="Normal 3 2 5 3 3 4" xfId="6804" xr:uid="{00000000-0005-0000-0000-0000B2060000}"/>
    <cellStyle name="Normal 3 2 5 3 3 5" xfId="4484" xr:uid="{00000000-0005-0000-0000-0000B3060000}"/>
    <cellStyle name="Normal 3 2 5 3 4" xfId="704" xr:uid="{00000000-0005-0000-0000-0000B4060000}"/>
    <cellStyle name="Normal 3 2 5 3 4 2" xfId="3604" xr:uid="{00000000-0005-0000-0000-0000B5060000}"/>
    <cellStyle name="Normal 3 2 5 3 4 2 2" xfId="9448" xr:uid="{00000000-0005-0000-0000-0000B6060000}"/>
    <cellStyle name="Normal 3 2 5 3 4 2 3" xfId="5656" xr:uid="{00000000-0005-0000-0000-0000B7060000}"/>
    <cellStyle name="Normal 3 2 5 3 4 3" xfId="2176" xr:uid="{00000000-0005-0000-0000-0000B8060000}"/>
    <cellStyle name="Normal 3 2 5 3 4 3 2" xfId="8020" xr:uid="{00000000-0005-0000-0000-0000B9060000}"/>
    <cellStyle name="Normal 3 2 5 3 4 4" xfId="6548" xr:uid="{00000000-0005-0000-0000-0000BA060000}"/>
    <cellStyle name="Normal 3 2 5 3 4 5" xfId="4228" xr:uid="{00000000-0005-0000-0000-0000BB060000}"/>
    <cellStyle name="Normal 3 2 5 3 5" xfId="1284" xr:uid="{00000000-0005-0000-0000-0000BC060000}"/>
    <cellStyle name="Normal 3 2 5 3 5 2" xfId="2761" xr:uid="{00000000-0005-0000-0000-0000BD060000}"/>
    <cellStyle name="Normal 3 2 5 3 5 2 2" xfId="8605" xr:uid="{00000000-0005-0000-0000-0000BE060000}"/>
    <cellStyle name="Normal 3 2 5 3 5 3" xfId="7128" xr:uid="{00000000-0005-0000-0000-0000BF060000}"/>
    <cellStyle name="Normal 3 2 5 3 5 4" xfId="4813" xr:uid="{00000000-0005-0000-0000-0000C0060000}"/>
    <cellStyle name="Normal 3 2 5 3 6" xfId="380" xr:uid="{00000000-0005-0000-0000-0000C1060000}"/>
    <cellStyle name="Normal 3 2 5 3 6 2" xfId="3302" xr:uid="{00000000-0005-0000-0000-0000C2060000}"/>
    <cellStyle name="Normal 3 2 5 3 6 2 2" xfId="9146" xr:uid="{00000000-0005-0000-0000-0000C3060000}"/>
    <cellStyle name="Normal 3 2 5 3 6 3" xfId="6224" xr:uid="{00000000-0005-0000-0000-0000C4060000}"/>
    <cellStyle name="Normal 3 2 5 3 6 4" xfId="5354" xr:uid="{00000000-0005-0000-0000-0000C5060000}"/>
    <cellStyle name="Normal 3 2 5 3 7" xfId="1852" xr:uid="{00000000-0005-0000-0000-0000C6060000}"/>
    <cellStyle name="Normal 3 2 5 3 7 2" xfId="7696" xr:uid="{00000000-0005-0000-0000-0000C7060000}"/>
    <cellStyle name="Normal 3 2 5 3 8" xfId="5968" xr:uid="{00000000-0005-0000-0000-0000C8060000}"/>
    <cellStyle name="Normal 3 2 5 3 9" xfId="3904" xr:uid="{00000000-0005-0000-0000-0000C9060000}"/>
    <cellStyle name="Normal 3 2 5 4" xfId="167" xr:uid="{00000000-0005-0000-0000-0000CA060000}"/>
    <cellStyle name="Normal 3 2 5 4 2" xfId="1059" xr:uid="{00000000-0005-0000-0000-0000CB060000}"/>
    <cellStyle name="Normal 3 2 5 4 2 2" xfId="1639" xr:uid="{00000000-0005-0000-0000-0000CC060000}"/>
    <cellStyle name="Normal 3 2 5 4 2 2 2" xfId="3116" xr:uid="{00000000-0005-0000-0000-0000CD060000}"/>
    <cellStyle name="Normal 3 2 5 4 2 2 2 2" xfId="8960" xr:uid="{00000000-0005-0000-0000-0000CE060000}"/>
    <cellStyle name="Normal 3 2 5 4 2 2 3" xfId="7483" xr:uid="{00000000-0005-0000-0000-0000CF060000}"/>
    <cellStyle name="Normal 3 2 5 4 2 2 4" xfId="5168" xr:uid="{00000000-0005-0000-0000-0000D0060000}"/>
    <cellStyle name="Normal 3 2 5 4 2 3" xfId="2531" xr:uid="{00000000-0005-0000-0000-0000D1060000}"/>
    <cellStyle name="Normal 3 2 5 4 2 3 2" xfId="8375" xr:uid="{00000000-0005-0000-0000-0000D2060000}"/>
    <cellStyle name="Normal 3 2 5 4 2 4" xfId="6903" xr:uid="{00000000-0005-0000-0000-0000D3060000}"/>
    <cellStyle name="Normal 3 2 5 4 2 5" xfId="4583" xr:uid="{00000000-0005-0000-0000-0000D4060000}"/>
    <cellStyle name="Normal 3 2 5 4 3" xfId="747" xr:uid="{00000000-0005-0000-0000-0000D5060000}"/>
    <cellStyle name="Normal 3 2 5 4 3 2" xfId="3647" xr:uid="{00000000-0005-0000-0000-0000D6060000}"/>
    <cellStyle name="Normal 3 2 5 4 3 2 2" xfId="9491" xr:uid="{00000000-0005-0000-0000-0000D7060000}"/>
    <cellStyle name="Normal 3 2 5 4 3 2 3" xfId="5699" xr:uid="{00000000-0005-0000-0000-0000D8060000}"/>
    <cellStyle name="Normal 3 2 5 4 3 3" xfId="2219" xr:uid="{00000000-0005-0000-0000-0000D9060000}"/>
    <cellStyle name="Normal 3 2 5 4 3 3 2" xfId="8063" xr:uid="{00000000-0005-0000-0000-0000DA060000}"/>
    <cellStyle name="Normal 3 2 5 4 3 4" xfId="6591" xr:uid="{00000000-0005-0000-0000-0000DB060000}"/>
    <cellStyle name="Normal 3 2 5 4 3 5" xfId="4271" xr:uid="{00000000-0005-0000-0000-0000DC060000}"/>
    <cellStyle name="Normal 3 2 5 4 4" xfId="1327" xr:uid="{00000000-0005-0000-0000-0000DD060000}"/>
    <cellStyle name="Normal 3 2 5 4 4 2" xfId="2804" xr:uid="{00000000-0005-0000-0000-0000DE060000}"/>
    <cellStyle name="Normal 3 2 5 4 4 2 2" xfId="8648" xr:uid="{00000000-0005-0000-0000-0000DF060000}"/>
    <cellStyle name="Normal 3 2 5 4 4 3" xfId="7171" xr:uid="{00000000-0005-0000-0000-0000E0060000}"/>
    <cellStyle name="Normal 3 2 5 4 4 4" xfId="4856" xr:uid="{00000000-0005-0000-0000-0000E1060000}"/>
    <cellStyle name="Normal 3 2 5 4 5" xfId="479" xr:uid="{00000000-0005-0000-0000-0000E2060000}"/>
    <cellStyle name="Normal 3 2 5 4 5 2" xfId="3419" xr:uid="{00000000-0005-0000-0000-0000E3060000}"/>
    <cellStyle name="Normal 3 2 5 4 5 2 2" xfId="9263" xr:uid="{00000000-0005-0000-0000-0000E4060000}"/>
    <cellStyle name="Normal 3 2 5 4 5 3" xfId="6323" xr:uid="{00000000-0005-0000-0000-0000E5060000}"/>
    <cellStyle name="Normal 3 2 5 4 5 4" xfId="5471" xr:uid="{00000000-0005-0000-0000-0000E6060000}"/>
    <cellStyle name="Normal 3 2 5 4 6" xfId="1951" xr:uid="{00000000-0005-0000-0000-0000E7060000}"/>
    <cellStyle name="Normal 3 2 5 4 6 2" xfId="7795" xr:uid="{00000000-0005-0000-0000-0000E8060000}"/>
    <cellStyle name="Normal 3 2 5 4 7" xfId="6011" xr:uid="{00000000-0005-0000-0000-0000E9060000}"/>
    <cellStyle name="Normal 3 2 5 4 8" xfId="4003" xr:uid="{00000000-0005-0000-0000-0000EA060000}"/>
    <cellStyle name="Normal 3 2 5 5" xfId="436" xr:uid="{00000000-0005-0000-0000-0000EB060000}"/>
    <cellStyle name="Normal 3 2 5 5 2" xfId="1016" xr:uid="{00000000-0005-0000-0000-0000EC060000}"/>
    <cellStyle name="Normal 3 2 5 5 2 2" xfId="3776" xr:uid="{00000000-0005-0000-0000-0000ED060000}"/>
    <cellStyle name="Normal 3 2 5 5 2 2 2" xfId="9620" xr:uid="{00000000-0005-0000-0000-0000EE060000}"/>
    <cellStyle name="Normal 3 2 5 5 2 2 3" xfId="5828" xr:uid="{00000000-0005-0000-0000-0000EF060000}"/>
    <cellStyle name="Normal 3 2 5 5 2 3" xfId="2488" xr:uid="{00000000-0005-0000-0000-0000F0060000}"/>
    <cellStyle name="Normal 3 2 5 5 2 3 2" xfId="8332" xr:uid="{00000000-0005-0000-0000-0000F1060000}"/>
    <cellStyle name="Normal 3 2 5 5 2 4" xfId="6860" xr:uid="{00000000-0005-0000-0000-0000F2060000}"/>
    <cellStyle name="Normal 3 2 5 5 2 5" xfId="4540" xr:uid="{00000000-0005-0000-0000-0000F3060000}"/>
    <cellStyle name="Normal 3 2 5 5 3" xfId="1596" xr:uid="{00000000-0005-0000-0000-0000F4060000}"/>
    <cellStyle name="Normal 3 2 5 5 3 2" xfId="3073" xr:uid="{00000000-0005-0000-0000-0000F5060000}"/>
    <cellStyle name="Normal 3 2 5 5 3 2 2" xfId="8917" xr:uid="{00000000-0005-0000-0000-0000F6060000}"/>
    <cellStyle name="Normal 3 2 5 5 3 3" xfId="7440" xr:uid="{00000000-0005-0000-0000-0000F7060000}"/>
    <cellStyle name="Normal 3 2 5 5 3 4" xfId="5125" xr:uid="{00000000-0005-0000-0000-0000F8060000}"/>
    <cellStyle name="Normal 3 2 5 5 4" xfId="1908" xr:uid="{00000000-0005-0000-0000-0000F9060000}"/>
    <cellStyle name="Normal 3 2 5 5 4 2" xfId="7752" xr:uid="{00000000-0005-0000-0000-0000FA060000}"/>
    <cellStyle name="Normal 3 2 5 5 5" xfId="6280" xr:uid="{00000000-0005-0000-0000-0000FB060000}"/>
    <cellStyle name="Normal 3 2 5 5 6" xfId="3960" xr:uid="{00000000-0005-0000-0000-0000FC060000}"/>
    <cellStyle name="Normal 3 2 5 6" xfId="875" xr:uid="{00000000-0005-0000-0000-0000FD060000}"/>
    <cellStyle name="Normal 3 2 5 6 2" xfId="1455" xr:uid="{00000000-0005-0000-0000-0000FE060000}"/>
    <cellStyle name="Normal 3 2 5 6 2 2" xfId="2932" xr:uid="{00000000-0005-0000-0000-0000FF060000}"/>
    <cellStyle name="Normal 3 2 5 6 2 2 2" xfId="8776" xr:uid="{00000000-0005-0000-0000-000000070000}"/>
    <cellStyle name="Normal 3 2 5 6 2 3" xfId="7299" xr:uid="{00000000-0005-0000-0000-000001070000}"/>
    <cellStyle name="Normal 3 2 5 6 2 4" xfId="4984" xr:uid="{00000000-0005-0000-0000-000002070000}"/>
    <cellStyle name="Normal 3 2 5 6 3" xfId="2347" xr:uid="{00000000-0005-0000-0000-000003070000}"/>
    <cellStyle name="Normal 3 2 5 6 3 2" xfId="8191" xr:uid="{00000000-0005-0000-0000-000004070000}"/>
    <cellStyle name="Normal 3 2 5 6 4" xfId="6719" xr:uid="{00000000-0005-0000-0000-000005070000}"/>
    <cellStyle name="Normal 3 2 5 6 5" xfId="4399" xr:uid="{00000000-0005-0000-0000-000006070000}"/>
    <cellStyle name="Normal 3 2 5 7" xfId="619" xr:uid="{00000000-0005-0000-0000-000007070000}"/>
    <cellStyle name="Normal 3 2 5 7 2" xfId="3519" xr:uid="{00000000-0005-0000-0000-000008070000}"/>
    <cellStyle name="Normal 3 2 5 7 2 2" xfId="9363" xr:uid="{00000000-0005-0000-0000-000009070000}"/>
    <cellStyle name="Normal 3 2 5 7 2 3" xfId="5571" xr:uid="{00000000-0005-0000-0000-00000A070000}"/>
    <cellStyle name="Normal 3 2 5 7 3" xfId="2091" xr:uid="{00000000-0005-0000-0000-00000B070000}"/>
    <cellStyle name="Normal 3 2 5 7 3 2" xfId="7935" xr:uid="{00000000-0005-0000-0000-00000C070000}"/>
    <cellStyle name="Normal 3 2 5 7 4" xfId="6463" xr:uid="{00000000-0005-0000-0000-00000D070000}"/>
    <cellStyle name="Normal 3 2 5 7 5" xfId="4143" xr:uid="{00000000-0005-0000-0000-00000E070000}"/>
    <cellStyle name="Normal 3 2 5 8" xfId="1199" xr:uid="{00000000-0005-0000-0000-00000F070000}"/>
    <cellStyle name="Normal 3 2 5 8 2" xfId="2676" xr:uid="{00000000-0005-0000-0000-000010070000}"/>
    <cellStyle name="Normal 3 2 5 8 2 2" xfId="8520" xr:uid="{00000000-0005-0000-0000-000011070000}"/>
    <cellStyle name="Normal 3 2 5 8 3" xfId="7043" xr:uid="{00000000-0005-0000-0000-000012070000}"/>
    <cellStyle name="Normal 3 2 5 8 4" xfId="4728" xr:uid="{00000000-0005-0000-0000-000013070000}"/>
    <cellStyle name="Normal 3 2 5 9" xfId="295" xr:uid="{00000000-0005-0000-0000-000014070000}"/>
    <cellStyle name="Normal 3 2 5 9 2" xfId="3409" xr:uid="{00000000-0005-0000-0000-000015070000}"/>
    <cellStyle name="Normal 3 2 5 9 2 2" xfId="9253" xr:uid="{00000000-0005-0000-0000-000016070000}"/>
    <cellStyle name="Normal 3 2 5 9 3" xfId="6139" xr:uid="{00000000-0005-0000-0000-000017070000}"/>
    <cellStyle name="Normal 3 2 5 9 4" xfId="5461" xr:uid="{00000000-0005-0000-0000-000018070000}"/>
    <cellStyle name="Normal 3 2 6" xfId="70" xr:uid="{00000000-0005-0000-0000-000019070000}"/>
    <cellStyle name="Normal 3 2 6 10" xfId="3850" xr:uid="{00000000-0005-0000-0000-00001A070000}"/>
    <cellStyle name="Normal 3 2 6 2" xfId="198" xr:uid="{00000000-0005-0000-0000-00001B070000}"/>
    <cellStyle name="Normal 3 2 6 2 2" xfId="1090" xr:uid="{00000000-0005-0000-0000-00001C070000}"/>
    <cellStyle name="Normal 3 2 6 2 2 2" xfId="1670" xr:uid="{00000000-0005-0000-0000-00001D070000}"/>
    <cellStyle name="Normal 3 2 6 2 2 2 2" xfId="3147" xr:uid="{00000000-0005-0000-0000-00001E070000}"/>
    <cellStyle name="Normal 3 2 6 2 2 2 2 2" xfId="8991" xr:uid="{00000000-0005-0000-0000-00001F070000}"/>
    <cellStyle name="Normal 3 2 6 2 2 2 3" xfId="7514" xr:uid="{00000000-0005-0000-0000-000020070000}"/>
    <cellStyle name="Normal 3 2 6 2 2 2 4" xfId="5199" xr:uid="{00000000-0005-0000-0000-000021070000}"/>
    <cellStyle name="Normal 3 2 6 2 2 3" xfId="2562" xr:uid="{00000000-0005-0000-0000-000022070000}"/>
    <cellStyle name="Normal 3 2 6 2 2 3 2" xfId="8406" xr:uid="{00000000-0005-0000-0000-000023070000}"/>
    <cellStyle name="Normal 3 2 6 2 2 4" xfId="6934" xr:uid="{00000000-0005-0000-0000-000024070000}"/>
    <cellStyle name="Normal 3 2 6 2 2 5" xfId="4614" xr:uid="{00000000-0005-0000-0000-000025070000}"/>
    <cellStyle name="Normal 3 2 6 2 3" xfId="778" xr:uid="{00000000-0005-0000-0000-000026070000}"/>
    <cellStyle name="Normal 3 2 6 2 3 2" xfId="3678" xr:uid="{00000000-0005-0000-0000-000027070000}"/>
    <cellStyle name="Normal 3 2 6 2 3 2 2" xfId="9522" xr:uid="{00000000-0005-0000-0000-000028070000}"/>
    <cellStyle name="Normal 3 2 6 2 3 2 3" xfId="5730" xr:uid="{00000000-0005-0000-0000-000029070000}"/>
    <cellStyle name="Normal 3 2 6 2 3 3" xfId="2250" xr:uid="{00000000-0005-0000-0000-00002A070000}"/>
    <cellStyle name="Normal 3 2 6 2 3 3 2" xfId="8094" xr:uid="{00000000-0005-0000-0000-00002B070000}"/>
    <cellStyle name="Normal 3 2 6 2 3 4" xfId="6622" xr:uid="{00000000-0005-0000-0000-00002C070000}"/>
    <cellStyle name="Normal 3 2 6 2 3 5" xfId="4302" xr:uid="{00000000-0005-0000-0000-00002D070000}"/>
    <cellStyle name="Normal 3 2 6 2 4" xfId="1358" xr:uid="{00000000-0005-0000-0000-00002E070000}"/>
    <cellStyle name="Normal 3 2 6 2 4 2" xfId="2835" xr:uid="{00000000-0005-0000-0000-00002F070000}"/>
    <cellStyle name="Normal 3 2 6 2 4 2 2" xfId="8679" xr:uid="{00000000-0005-0000-0000-000030070000}"/>
    <cellStyle name="Normal 3 2 6 2 4 3" xfId="7202" xr:uid="{00000000-0005-0000-0000-000031070000}"/>
    <cellStyle name="Normal 3 2 6 2 4 4" xfId="4887" xr:uid="{00000000-0005-0000-0000-000032070000}"/>
    <cellStyle name="Normal 3 2 6 2 5" xfId="510" xr:uid="{00000000-0005-0000-0000-000033070000}"/>
    <cellStyle name="Normal 3 2 6 2 5 2" xfId="3394" xr:uid="{00000000-0005-0000-0000-000034070000}"/>
    <cellStyle name="Normal 3 2 6 2 5 2 2" xfId="9238" xr:uid="{00000000-0005-0000-0000-000035070000}"/>
    <cellStyle name="Normal 3 2 6 2 5 3" xfId="6354" xr:uid="{00000000-0005-0000-0000-000036070000}"/>
    <cellStyle name="Normal 3 2 6 2 5 4" xfId="5446" xr:uid="{00000000-0005-0000-0000-000037070000}"/>
    <cellStyle name="Normal 3 2 6 2 6" xfId="1982" xr:uid="{00000000-0005-0000-0000-000038070000}"/>
    <cellStyle name="Normal 3 2 6 2 6 2" xfId="7826" xr:uid="{00000000-0005-0000-0000-000039070000}"/>
    <cellStyle name="Normal 3 2 6 2 7" xfId="6042" xr:uid="{00000000-0005-0000-0000-00003A070000}"/>
    <cellStyle name="Normal 3 2 6 2 8" xfId="4034" xr:uid="{00000000-0005-0000-0000-00003B070000}"/>
    <cellStyle name="Normal 3 2 6 3" xfId="424" xr:uid="{00000000-0005-0000-0000-00003C070000}"/>
    <cellStyle name="Normal 3 2 6 3 2" xfId="1004" xr:uid="{00000000-0005-0000-0000-00003D070000}"/>
    <cellStyle name="Normal 3 2 6 3 2 2" xfId="3764" xr:uid="{00000000-0005-0000-0000-00003E070000}"/>
    <cellStyle name="Normal 3 2 6 3 2 2 2" xfId="9608" xr:uid="{00000000-0005-0000-0000-00003F070000}"/>
    <cellStyle name="Normal 3 2 6 3 2 2 3" xfId="5816" xr:uid="{00000000-0005-0000-0000-000040070000}"/>
    <cellStyle name="Normal 3 2 6 3 2 3" xfId="2476" xr:uid="{00000000-0005-0000-0000-000041070000}"/>
    <cellStyle name="Normal 3 2 6 3 2 3 2" xfId="8320" xr:uid="{00000000-0005-0000-0000-000042070000}"/>
    <cellStyle name="Normal 3 2 6 3 2 4" xfId="6848" xr:uid="{00000000-0005-0000-0000-000043070000}"/>
    <cellStyle name="Normal 3 2 6 3 2 5" xfId="4528" xr:uid="{00000000-0005-0000-0000-000044070000}"/>
    <cellStyle name="Normal 3 2 6 3 3" xfId="1584" xr:uid="{00000000-0005-0000-0000-000045070000}"/>
    <cellStyle name="Normal 3 2 6 3 3 2" xfId="3061" xr:uid="{00000000-0005-0000-0000-000046070000}"/>
    <cellStyle name="Normal 3 2 6 3 3 2 2" xfId="8905" xr:uid="{00000000-0005-0000-0000-000047070000}"/>
    <cellStyle name="Normal 3 2 6 3 3 3" xfId="7428" xr:uid="{00000000-0005-0000-0000-000048070000}"/>
    <cellStyle name="Normal 3 2 6 3 3 4" xfId="5113" xr:uid="{00000000-0005-0000-0000-000049070000}"/>
    <cellStyle name="Normal 3 2 6 3 4" xfId="1896" xr:uid="{00000000-0005-0000-0000-00004A070000}"/>
    <cellStyle name="Normal 3 2 6 3 4 2" xfId="7740" xr:uid="{00000000-0005-0000-0000-00004B070000}"/>
    <cellStyle name="Normal 3 2 6 3 5" xfId="6268" xr:uid="{00000000-0005-0000-0000-00004C070000}"/>
    <cellStyle name="Normal 3 2 6 3 6" xfId="3948" xr:uid="{00000000-0005-0000-0000-00004D070000}"/>
    <cellStyle name="Normal 3 2 6 4" xfId="906" xr:uid="{00000000-0005-0000-0000-00004E070000}"/>
    <cellStyle name="Normal 3 2 6 4 2" xfId="1486" xr:uid="{00000000-0005-0000-0000-00004F070000}"/>
    <cellStyle name="Normal 3 2 6 4 2 2" xfId="2963" xr:uid="{00000000-0005-0000-0000-000050070000}"/>
    <cellStyle name="Normal 3 2 6 4 2 2 2" xfId="8807" xr:uid="{00000000-0005-0000-0000-000051070000}"/>
    <cellStyle name="Normal 3 2 6 4 2 3" xfId="7330" xr:uid="{00000000-0005-0000-0000-000052070000}"/>
    <cellStyle name="Normal 3 2 6 4 2 4" xfId="5015" xr:uid="{00000000-0005-0000-0000-000053070000}"/>
    <cellStyle name="Normal 3 2 6 4 3" xfId="2378" xr:uid="{00000000-0005-0000-0000-000054070000}"/>
    <cellStyle name="Normal 3 2 6 4 3 2" xfId="8222" xr:uid="{00000000-0005-0000-0000-000055070000}"/>
    <cellStyle name="Normal 3 2 6 4 4" xfId="6750" xr:uid="{00000000-0005-0000-0000-000056070000}"/>
    <cellStyle name="Normal 3 2 6 4 5" xfId="4430" xr:uid="{00000000-0005-0000-0000-000057070000}"/>
    <cellStyle name="Normal 3 2 6 5" xfId="650" xr:uid="{00000000-0005-0000-0000-000058070000}"/>
    <cellStyle name="Normal 3 2 6 5 2" xfId="3550" xr:uid="{00000000-0005-0000-0000-000059070000}"/>
    <cellStyle name="Normal 3 2 6 5 2 2" xfId="9394" xr:uid="{00000000-0005-0000-0000-00005A070000}"/>
    <cellStyle name="Normal 3 2 6 5 2 3" xfId="5602" xr:uid="{00000000-0005-0000-0000-00005B070000}"/>
    <cellStyle name="Normal 3 2 6 5 3" xfId="2122" xr:uid="{00000000-0005-0000-0000-00005C070000}"/>
    <cellStyle name="Normal 3 2 6 5 3 2" xfId="7966" xr:uid="{00000000-0005-0000-0000-00005D070000}"/>
    <cellStyle name="Normal 3 2 6 5 4" xfId="6494" xr:uid="{00000000-0005-0000-0000-00005E070000}"/>
    <cellStyle name="Normal 3 2 6 5 5" xfId="4174" xr:uid="{00000000-0005-0000-0000-00005F070000}"/>
    <cellStyle name="Normal 3 2 6 6" xfId="1230" xr:uid="{00000000-0005-0000-0000-000060070000}"/>
    <cellStyle name="Normal 3 2 6 6 2" xfId="2707" xr:uid="{00000000-0005-0000-0000-000061070000}"/>
    <cellStyle name="Normal 3 2 6 6 2 2" xfId="8551" xr:uid="{00000000-0005-0000-0000-000062070000}"/>
    <cellStyle name="Normal 3 2 6 6 3" xfId="7074" xr:uid="{00000000-0005-0000-0000-000063070000}"/>
    <cellStyle name="Normal 3 2 6 6 4" xfId="4759" xr:uid="{00000000-0005-0000-0000-000064070000}"/>
    <cellStyle name="Normal 3 2 6 7" xfId="326" xr:uid="{00000000-0005-0000-0000-000065070000}"/>
    <cellStyle name="Normal 3 2 6 7 2" xfId="3254" xr:uid="{00000000-0005-0000-0000-000066070000}"/>
    <cellStyle name="Normal 3 2 6 7 2 2" xfId="9098" xr:uid="{00000000-0005-0000-0000-000067070000}"/>
    <cellStyle name="Normal 3 2 6 7 3" xfId="6170" xr:uid="{00000000-0005-0000-0000-000068070000}"/>
    <cellStyle name="Normal 3 2 6 7 4" xfId="5306" xr:uid="{00000000-0005-0000-0000-000069070000}"/>
    <cellStyle name="Normal 3 2 6 8" xfId="1798" xr:uid="{00000000-0005-0000-0000-00006A070000}"/>
    <cellStyle name="Normal 3 2 6 8 2" xfId="7642" xr:uid="{00000000-0005-0000-0000-00006B070000}"/>
    <cellStyle name="Normal 3 2 6 9" xfId="5914" xr:uid="{00000000-0005-0000-0000-00006C070000}"/>
    <cellStyle name="Normal 3 2 7" xfId="112" xr:uid="{00000000-0005-0000-0000-00006D070000}"/>
    <cellStyle name="Normal 3 2 7 2" xfId="240" xr:uid="{00000000-0005-0000-0000-00006E070000}"/>
    <cellStyle name="Normal 3 2 7 2 2" xfId="1132" xr:uid="{00000000-0005-0000-0000-00006F070000}"/>
    <cellStyle name="Normal 3 2 7 2 2 2" xfId="1712" xr:uid="{00000000-0005-0000-0000-000070070000}"/>
    <cellStyle name="Normal 3 2 7 2 2 2 2" xfId="3189" xr:uid="{00000000-0005-0000-0000-000071070000}"/>
    <cellStyle name="Normal 3 2 7 2 2 2 2 2" xfId="9033" xr:uid="{00000000-0005-0000-0000-000072070000}"/>
    <cellStyle name="Normal 3 2 7 2 2 2 3" xfId="7556" xr:uid="{00000000-0005-0000-0000-000073070000}"/>
    <cellStyle name="Normal 3 2 7 2 2 2 4" xfId="5241" xr:uid="{00000000-0005-0000-0000-000074070000}"/>
    <cellStyle name="Normal 3 2 7 2 2 3" xfId="2604" xr:uid="{00000000-0005-0000-0000-000075070000}"/>
    <cellStyle name="Normal 3 2 7 2 2 3 2" xfId="8448" xr:uid="{00000000-0005-0000-0000-000076070000}"/>
    <cellStyle name="Normal 3 2 7 2 2 4" xfId="6976" xr:uid="{00000000-0005-0000-0000-000077070000}"/>
    <cellStyle name="Normal 3 2 7 2 2 5" xfId="4656" xr:uid="{00000000-0005-0000-0000-000078070000}"/>
    <cellStyle name="Normal 3 2 7 2 3" xfId="820" xr:uid="{00000000-0005-0000-0000-000079070000}"/>
    <cellStyle name="Normal 3 2 7 2 3 2" xfId="3720" xr:uid="{00000000-0005-0000-0000-00007A070000}"/>
    <cellStyle name="Normal 3 2 7 2 3 2 2" xfId="9564" xr:uid="{00000000-0005-0000-0000-00007B070000}"/>
    <cellStyle name="Normal 3 2 7 2 3 2 3" xfId="5772" xr:uid="{00000000-0005-0000-0000-00007C070000}"/>
    <cellStyle name="Normal 3 2 7 2 3 3" xfId="2292" xr:uid="{00000000-0005-0000-0000-00007D070000}"/>
    <cellStyle name="Normal 3 2 7 2 3 3 2" xfId="8136" xr:uid="{00000000-0005-0000-0000-00007E070000}"/>
    <cellStyle name="Normal 3 2 7 2 3 4" xfId="6664" xr:uid="{00000000-0005-0000-0000-00007F070000}"/>
    <cellStyle name="Normal 3 2 7 2 3 5" xfId="4344" xr:uid="{00000000-0005-0000-0000-000080070000}"/>
    <cellStyle name="Normal 3 2 7 2 4" xfId="1400" xr:uid="{00000000-0005-0000-0000-000081070000}"/>
    <cellStyle name="Normal 3 2 7 2 4 2" xfId="2877" xr:uid="{00000000-0005-0000-0000-000082070000}"/>
    <cellStyle name="Normal 3 2 7 2 4 2 2" xfId="8721" xr:uid="{00000000-0005-0000-0000-000083070000}"/>
    <cellStyle name="Normal 3 2 7 2 4 3" xfId="7244" xr:uid="{00000000-0005-0000-0000-000084070000}"/>
    <cellStyle name="Normal 3 2 7 2 4 4" xfId="4929" xr:uid="{00000000-0005-0000-0000-000085070000}"/>
    <cellStyle name="Normal 3 2 7 2 5" xfId="552" xr:uid="{00000000-0005-0000-0000-000086070000}"/>
    <cellStyle name="Normal 3 2 7 2 5 2" xfId="3321" xr:uid="{00000000-0005-0000-0000-000087070000}"/>
    <cellStyle name="Normal 3 2 7 2 5 2 2" xfId="9165" xr:uid="{00000000-0005-0000-0000-000088070000}"/>
    <cellStyle name="Normal 3 2 7 2 5 3" xfId="6396" xr:uid="{00000000-0005-0000-0000-000089070000}"/>
    <cellStyle name="Normal 3 2 7 2 5 4" xfId="5373" xr:uid="{00000000-0005-0000-0000-00008A070000}"/>
    <cellStyle name="Normal 3 2 7 2 6" xfId="2024" xr:uid="{00000000-0005-0000-0000-00008B070000}"/>
    <cellStyle name="Normal 3 2 7 2 6 2" xfId="7868" xr:uid="{00000000-0005-0000-0000-00008C070000}"/>
    <cellStyle name="Normal 3 2 7 2 7" xfId="6084" xr:uid="{00000000-0005-0000-0000-00008D070000}"/>
    <cellStyle name="Normal 3 2 7 2 8" xfId="4076" xr:uid="{00000000-0005-0000-0000-00008E070000}"/>
    <cellStyle name="Normal 3 2 7 3" xfId="948" xr:uid="{00000000-0005-0000-0000-00008F070000}"/>
    <cellStyle name="Normal 3 2 7 3 2" xfId="1528" xr:uid="{00000000-0005-0000-0000-000090070000}"/>
    <cellStyle name="Normal 3 2 7 3 2 2" xfId="3005" xr:uid="{00000000-0005-0000-0000-000091070000}"/>
    <cellStyle name="Normal 3 2 7 3 2 2 2" xfId="8849" xr:uid="{00000000-0005-0000-0000-000092070000}"/>
    <cellStyle name="Normal 3 2 7 3 2 3" xfId="7372" xr:uid="{00000000-0005-0000-0000-000093070000}"/>
    <cellStyle name="Normal 3 2 7 3 2 4" xfId="5057" xr:uid="{00000000-0005-0000-0000-000094070000}"/>
    <cellStyle name="Normal 3 2 7 3 3" xfId="2420" xr:uid="{00000000-0005-0000-0000-000095070000}"/>
    <cellStyle name="Normal 3 2 7 3 3 2" xfId="8264" xr:uid="{00000000-0005-0000-0000-000096070000}"/>
    <cellStyle name="Normal 3 2 7 3 4" xfId="6792" xr:uid="{00000000-0005-0000-0000-000097070000}"/>
    <cellStyle name="Normal 3 2 7 3 5" xfId="4472" xr:uid="{00000000-0005-0000-0000-000098070000}"/>
    <cellStyle name="Normal 3 2 7 4" xfId="692" xr:uid="{00000000-0005-0000-0000-000099070000}"/>
    <cellStyle name="Normal 3 2 7 4 2" xfId="3592" xr:uid="{00000000-0005-0000-0000-00009A070000}"/>
    <cellStyle name="Normal 3 2 7 4 2 2" xfId="9436" xr:uid="{00000000-0005-0000-0000-00009B070000}"/>
    <cellStyle name="Normal 3 2 7 4 2 3" xfId="5644" xr:uid="{00000000-0005-0000-0000-00009C070000}"/>
    <cellStyle name="Normal 3 2 7 4 3" xfId="2164" xr:uid="{00000000-0005-0000-0000-00009D070000}"/>
    <cellStyle name="Normal 3 2 7 4 3 2" xfId="8008" xr:uid="{00000000-0005-0000-0000-00009E070000}"/>
    <cellStyle name="Normal 3 2 7 4 4" xfId="6536" xr:uid="{00000000-0005-0000-0000-00009F070000}"/>
    <cellStyle name="Normal 3 2 7 4 5" xfId="4216" xr:uid="{00000000-0005-0000-0000-0000A0070000}"/>
    <cellStyle name="Normal 3 2 7 5" xfId="1272" xr:uid="{00000000-0005-0000-0000-0000A1070000}"/>
    <cellStyle name="Normal 3 2 7 5 2" xfId="2749" xr:uid="{00000000-0005-0000-0000-0000A2070000}"/>
    <cellStyle name="Normal 3 2 7 5 2 2" xfId="8593" xr:uid="{00000000-0005-0000-0000-0000A3070000}"/>
    <cellStyle name="Normal 3 2 7 5 3" xfId="7116" xr:uid="{00000000-0005-0000-0000-0000A4070000}"/>
    <cellStyle name="Normal 3 2 7 5 4" xfId="4801" xr:uid="{00000000-0005-0000-0000-0000A5070000}"/>
    <cellStyle name="Normal 3 2 7 6" xfId="368" xr:uid="{00000000-0005-0000-0000-0000A6070000}"/>
    <cellStyle name="Normal 3 2 7 6 2" xfId="3289" xr:uid="{00000000-0005-0000-0000-0000A7070000}"/>
    <cellStyle name="Normal 3 2 7 6 2 2" xfId="9133" xr:uid="{00000000-0005-0000-0000-0000A8070000}"/>
    <cellStyle name="Normal 3 2 7 6 3" xfId="6212" xr:uid="{00000000-0005-0000-0000-0000A9070000}"/>
    <cellStyle name="Normal 3 2 7 6 4" xfId="5341" xr:uid="{00000000-0005-0000-0000-0000AA070000}"/>
    <cellStyle name="Normal 3 2 7 7" xfId="1840" xr:uid="{00000000-0005-0000-0000-0000AB070000}"/>
    <cellStyle name="Normal 3 2 7 7 2" xfId="7684" xr:uid="{00000000-0005-0000-0000-0000AC070000}"/>
    <cellStyle name="Normal 3 2 7 8" xfId="5956" xr:uid="{00000000-0005-0000-0000-0000AD070000}"/>
    <cellStyle name="Normal 3 2 7 9" xfId="3892" xr:uid="{00000000-0005-0000-0000-0000AE070000}"/>
    <cellStyle name="Normal 3 2 8" xfId="24" xr:uid="{00000000-0005-0000-0000-0000AF070000}"/>
    <cellStyle name="Normal 3 2 8 2" xfId="1047" xr:uid="{00000000-0005-0000-0000-0000B0070000}"/>
    <cellStyle name="Normal 3 2 8 2 2" xfId="1627" xr:uid="{00000000-0005-0000-0000-0000B1070000}"/>
    <cellStyle name="Normal 3 2 8 2 2 2" xfId="3104" xr:uid="{00000000-0005-0000-0000-0000B2070000}"/>
    <cellStyle name="Normal 3 2 8 2 2 2 2" xfId="8948" xr:uid="{00000000-0005-0000-0000-0000B3070000}"/>
    <cellStyle name="Normal 3 2 8 2 2 3" xfId="7471" xr:uid="{00000000-0005-0000-0000-0000B4070000}"/>
    <cellStyle name="Normal 3 2 8 2 2 4" xfId="5156" xr:uid="{00000000-0005-0000-0000-0000B5070000}"/>
    <cellStyle name="Normal 3 2 8 2 3" xfId="2519" xr:uid="{00000000-0005-0000-0000-0000B6070000}"/>
    <cellStyle name="Normal 3 2 8 2 3 2" xfId="8363" xr:uid="{00000000-0005-0000-0000-0000B7070000}"/>
    <cellStyle name="Normal 3 2 8 2 4" xfId="6891" xr:uid="{00000000-0005-0000-0000-0000B8070000}"/>
    <cellStyle name="Normal 3 2 8 2 5" xfId="4571" xr:uid="{00000000-0005-0000-0000-0000B9070000}"/>
    <cellStyle name="Normal 3 2 8 3" xfId="607" xr:uid="{00000000-0005-0000-0000-0000BA070000}"/>
    <cellStyle name="Normal 3 2 8 3 2" xfId="3507" xr:uid="{00000000-0005-0000-0000-0000BB070000}"/>
    <cellStyle name="Normal 3 2 8 3 2 2" xfId="9351" xr:uid="{00000000-0005-0000-0000-0000BC070000}"/>
    <cellStyle name="Normal 3 2 8 3 2 3" xfId="5559" xr:uid="{00000000-0005-0000-0000-0000BD070000}"/>
    <cellStyle name="Normal 3 2 8 3 3" xfId="2079" xr:uid="{00000000-0005-0000-0000-0000BE070000}"/>
    <cellStyle name="Normal 3 2 8 3 3 2" xfId="7923" xr:uid="{00000000-0005-0000-0000-0000BF070000}"/>
    <cellStyle name="Normal 3 2 8 3 4" xfId="6451" xr:uid="{00000000-0005-0000-0000-0000C0070000}"/>
    <cellStyle name="Normal 3 2 8 3 5" xfId="4131" xr:uid="{00000000-0005-0000-0000-0000C1070000}"/>
    <cellStyle name="Normal 3 2 8 4" xfId="1187" xr:uid="{00000000-0005-0000-0000-0000C2070000}"/>
    <cellStyle name="Normal 3 2 8 4 2" xfId="2664" xr:uid="{00000000-0005-0000-0000-0000C3070000}"/>
    <cellStyle name="Normal 3 2 8 4 2 2" xfId="8508" xr:uid="{00000000-0005-0000-0000-0000C4070000}"/>
    <cellStyle name="Normal 3 2 8 4 3" xfId="7031" xr:uid="{00000000-0005-0000-0000-0000C5070000}"/>
    <cellStyle name="Normal 3 2 8 4 4" xfId="4716" xr:uid="{00000000-0005-0000-0000-0000C6070000}"/>
    <cellStyle name="Normal 3 2 8 5" xfId="467" xr:uid="{00000000-0005-0000-0000-0000C7070000}"/>
    <cellStyle name="Normal 3 2 8 5 2" xfId="3437" xr:uid="{00000000-0005-0000-0000-0000C8070000}"/>
    <cellStyle name="Normal 3 2 8 5 2 2" xfId="9281" xr:uid="{00000000-0005-0000-0000-0000C9070000}"/>
    <cellStyle name="Normal 3 2 8 5 3" xfId="6311" xr:uid="{00000000-0005-0000-0000-0000CA070000}"/>
    <cellStyle name="Normal 3 2 8 5 4" xfId="5489" xr:uid="{00000000-0005-0000-0000-0000CB070000}"/>
    <cellStyle name="Normal 3 2 8 6" xfId="1939" xr:uid="{00000000-0005-0000-0000-0000CC070000}"/>
    <cellStyle name="Normal 3 2 8 6 2" xfId="7783" xr:uid="{00000000-0005-0000-0000-0000CD070000}"/>
    <cellStyle name="Normal 3 2 8 7" xfId="5871" xr:uid="{00000000-0005-0000-0000-0000CE070000}"/>
    <cellStyle name="Normal 3 2 8 8" xfId="3991" xr:uid="{00000000-0005-0000-0000-0000CF070000}"/>
    <cellStyle name="Normal 3 2 9" xfId="155" xr:uid="{00000000-0005-0000-0000-0000D0070000}"/>
    <cellStyle name="Normal 3 2 9 2" xfId="991" xr:uid="{00000000-0005-0000-0000-0000D1070000}"/>
    <cellStyle name="Normal 3 2 9 2 2" xfId="1571" xr:uid="{00000000-0005-0000-0000-0000D2070000}"/>
    <cellStyle name="Normal 3 2 9 2 2 2" xfId="3048" xr:uid="{00000000-0005-0000-0000-0000D3070000}"/>
    <cellStyle name="Normal 3 2 9 2 2 2 2" xfId="8892" xr:uid="{00000000-0005-0000-0000-0000D4070000}"/>
    <cellStyle name="Normal 3 2 9 2 2 3" xfId="7415" xr:uid="{00000000-0005-0000-0000-0000D5070000}"/>
    <cellStyle name="Normal 3 2 9 2 2 4" xfId="5100" xr:uid="{00000000-0005-0000-0000-0000D6070000}"/>
    <cellStyle name="Normal 3 2 9 2 3" xfId="2463" xr:uid="{00000000-0005-0000-0000-0000D7070000}"/>
    <cellStyle name="Normal 3 2 9 2 3 2" xfId="8307" xr:uid="{00000000-0005-0000-0000-0000D8070000}"/>
    <cellStyle name="Normal 3 2 9 2 4" xfId="6835" xr:uid="{00000000-0005-0000-0000-0000D9070000}"/>
    <cellStyle name="Normal 3 2 9 2 5" xfId="4515" xr:uid="{00000000-0005-0000-0000-0000DA070000}"/>
    <cellStyle name="Normal 3 2 9 3" xfId="735" xr:uid="{00000000-0005-0000-0000-0000DB070000}"/>
    <cellStyle name="Normal 3 2 9 3 2" xfId="3635" xr:uid="{00000000-0005-0000-0000-0000DC070000}"/>
    <cellStyle name="Normal 3 2 9 3 2 2" xfId="9479" xr:uid="{00000000-0005-0000-0000-0000DD070000}"/>
    <cellStyle name="Normal 3 2 9 3 2 3" xfId="5687" xr:uid="{00000000-0005-0000-0000-0000DE070000}"/>
    <cellStyle name="Normal 3 2 9 3 3" xfId="2207" xr:uid="{00000000-0005-0000-0000-0000DF070000}"/>
    <cellStyle name="Normal 3 2 9 3 3 2" xfId="8051" xr:uid="{00000000-0005-0000-0000-0000E0070000}"/>
    <cellStyle name="Normal 3 2 9 3 4" xfId="6579" xr:uid="{00000000-0005-0000-0000-0000E1070000}"/>
    <cellStyle name="Normal 3 2 9 3 5" xfId="4259" xr:uid="{00000000-0005-0000-0000-0000E2070000}"/>
    <cellStyle name="Normal 3 2 9 4" xfId="1315" xr:uid="{00000000-0005-0000-0000-0000E3070000}"/>
    <cellStyle name="Normal 3 2 9 4 2" xfId="2792" xr:uid="{00000000-0005-0000-0000-0000E4070000}"/>
    <cellStyle name="Normal 3 2 9 4 2 2" xfId="8636" xr:uid="{00000000-0005-0000-0000-0000E5070000}"/>
    <cellStyle name="Normal 3 2 9 4 3" xfId="7159" xr:uid="{00000000-0005-0000-0000-0000E6070000}"/>
    <cellStyle name="Normal 3 2 9 4 4" xfId="4844" xr:uid="{00000000-0005-0000-0000-0000E7070000}"/>
    <cellStyle name="Normal 3 2 9 5" xfId="411" xr:uid="{00000000-0005-0000-0000-0000E8070000}"/>
    <cellStyle name="Normal 3 2 9 5 2" xfId="3392" xr:uid="{00000000-0005-0000-0000-0000E9070000}"/>
    <cellStyle name="Normal 3 2 9 5 2 2" xfId="9236" xr:uid="{00000000-0005-0000-0000-0000EA070000}"/>
    <cellStyle name="Normal 3 2 9 5 3" xfId="6255" xr:uid="{00000000-0005-0000-0000-0000EB070000}"/>
    <cellStyle name="Normal 3 2 9 5 4" xfId="5444" xr:uid="{00000000-0005-0000-0000-0000EC070000}"/>
    <cellStyle name="Normal 3 2 9 6" xfId="1883" xr:uid="{00000000-0005-0000-0000-0000ED070000}"/>
    <cellStyle name="Normal 3 2 9 6 2" xfId="7727" xr:uid="{00000000-0005-0000-0000-0000EE070000}"/>
    <cellStyle name="Normal 3 2 9 7" xfId="5999" xr:uid="{00000000-0005-0000-0000-0000EF070000}"/>
    <cellStyle name="Normal 3 2 9 8" xfId="3935" xr:uid="{00000000-0005-0000-0000-0000F0070000}"/>
    <cellStyle name="Normal 3 3" xfId="18" xr:uid="{00000000-0005-0000-0000-0000F1070000}"/>
    <cellStyle name="Normal 3 3 10" xfId="289" xr:uid="{00000000-0005-0000-0000-0000F2070000}"/>
    <cellStyle name="Normal 3 3 10 2" xfId="3362" xr:uid="{00000000-0005-0000-0000-0000F3070000}"/>
    <cellStyle name="Normal 3 3 10 2 2" xfId="9206" xr:uid="{00000000-0005-0000-0000-0000F4070000}"/>
    <cellStyle name="Normal 3 3 10 3" xfId="6133" xr:uid="{00000000-0005-0000-0000-0000F5070000}"/>
    <cellStyle name="Normal 3 3 10 4" xfId="5414" xr:uid="{00000000-0005-0000-0000-0000F6070000}"/>
    <cellStyle name="Normal 3 3 11" xfId="1761" xr:uid="{00000000-0005-0000-0000-0000F7070000}"/>
    <cellStyle name="Normal 3 3 11 2" xfId="7605" xr:uid="{00000000-0005-0000-0000-0000F8070000}"/>
    <cellStyle name="Normal 3 3 12" xfId="5865" xr:uid="{00000000-0005-0000-0000-0000F9070000}"/>
    <cellStyle name="Normal 3 3 13" xfId="3813" xr:uid="{00000000-0005-0000-0000-0000FA070000}"/>
    <cellStyle name="Normal 3 3 2" xfId="44" xr:uid="{00000000-0005-0000-0000-0000FB070000}"/>
    <cellStyle name="Normal 3 3 2 10" xfId="1773" xr:uid="{00000000-0005-0000-0000-0000FC070000}"/>
    <cellStyle name="Normal 3 3 2 10 2" xfId="7617" xr:uid="{00000000-0005-0000-0000-0000FD070000}"/>
    <cellStyle name="Normal 3 3 2 11" xfId="5889" xr:uid="{00000000-0005-0000-0000-0000FE070000}"/>
    <cellStyle name="Normal 3 3 2 12" xfId="3825" xr:uid="{00000000-0005-0000-0000-0000FF070000}"/>
    <cellStyle name="Normal 3 3 2 2" xfId="88" xr:uid="{00000000-0005-0000-0000-000000080000}"/>
    <cellStyle name="Normal 3 3 2 2 2" xfId="216" xr:uid="{00000000-0005-0000-0000-000001080000}"/>
    <cellStyle name="Normal 3 3 2 2 2 2" xfId="1108" xr:uid="{00000000-0005-0000-0000-000002080000}"/>
    <cellStyle name="Normal 3 3 2 2 2 2 2" xfId="1688" xr:uid="{00000000-0005-0000-0000-000003080000}"/>
    <cellStyle name="Normal 3 3 2 2 2 2 2 2" xfId="3165" xr:uid="{00000000-0005-0000-0000-000004080000}"/>
    <cellStyle name="Normal 3 3 2 2 2 2 2 2 2" xfId="9009" xr:uid="{00000000-0005-0000-0000-000005080000}"/>
    <cellStyle name="Normal 3 3 2 2 2 2 2 3" xfId="7532" xr:uid="{00000000-0005-0000-0000-000006080000}"/>
    <cellStyle name="Normal 3 3 2 2 2 2 2 4" xfId="5217" xr:uid="{00000000-0005-0000-0000-000007080000}"/>
    <cellStyle name="Normal 3 3 2 2 2 2 3" xfId="2580" xr:uid="{00000000-0005-0000-0000-000008080000}"/>
    <cellStyle name="Normal 3 3 2 2 2 2 3 2" xfId="8424" xr:uid="{00000000-0005-0000-0000-000009080000}"/>
    <cellStyle name="Normal 3 3 2 2 2 2 4" xfId="6952" xr:uid="{00000000-0005-0000-0000-00000A080000}"/>
    <cellStyle name="Normal 3 3 2 2 2 2 5" xfId="4632" xr:uid="{00000000-0005-0000-0000-00000B080000}"/>
    <cellStyle name="Normal 3 3 2 2 2 3" xfId="796" xr:uid="{00000000-0005-0000-0000-00000C080000}"/>
    <cellStyle name="Normal 3 3 2 2 2 3 2" xfId="3696" xr:uid="{00000000-0005-0000-0000-00000D080000}"/>
    <cellStyle name="Normal 3 3 2 2 2 3 2 2" xfId="9540" xr:uid="{00000000-0005-0000-0000-00000E080000}"/>
    <cellStyle name="Normal 3 3 2 2 2 3 2 3" xfId="5748" xr:uid="{00000000-0005-0000-0000-00000F080000}"/>
    <cellStyle name="Normal 3 3 2 2 2 3 3" xfId="2268" xr:uid="{00000000-0005-0000-0000-000010080000}"/>
    <cellStyle name="Normal 3 3 2 2 2 3 3 2" xfId="8112" xr:uid="{00000000-0005-0000-0000-000011080000}"/>
    <cellStyle name="Normal 3 3 2 2 2 3 4" xfId="6640" xr:uid="{00000000-0005-0000-0000-000012080000}"/>
    <cellStyle name="Normal 3 3 2 2 2 3 5" xfId="4320" xr:uid="{00000000-0005-0000-0000-000013080000}"/>
    <cellStyle name="Normal 3 3 2 2 2 4" xfId="1376" xr:uid="{00000000-0005-0000-0000-000014080000}"/>
    <cellStyle name="Normal 3 3 2 2 2 4 2" xfId="2853" xr:uid="{00000000-0005-0000-0000-000015080000}"/>
    <cellStyle name="Normal 3 3 2 2 2 4 2 2" xfId="8697" xr:uid="{00000000-0005-0000-0000-000016080000}"/>
    <cellStyle name="Normal 3 3 2 2 2 4 3" xfId="7220" xr:uid="{00000000-0005-0000-0000-000017080000}"/>
    <cellStyle name="Normal 3 3 2 2 2 4 4" xfId="4905" xr:uid="{00000000-0005-0000-0000-000018080000}"/>
    <cellStyle name="Normal 3 3 2 2 2 5" xfId="528" xr:uid="{00000000-0005-0000-0000-000019080000}"/>
    <cellStyle name="Normal 3 3 2 2 2 5 2" xfId="3273" xr:uid="{00000000-0005-0000-0000-00001A080000}"/>
    <cellStyle name="Normal 3 3 2 2 2 5 2 2" xfId="9117" xr:uid="{00000000-0005-0000-0000-00001B080000}"/>
    <cellStyle name="Normal 3 3 2 2 2 5 3" xfId="6372" xr:uid="{00000000-0005-0000-0000-00001C080000}"/>
    <cellStyle name="Normal 3 3 2 2 2 5 4" xfId="5325" xr:uid="{00000000-0005-0000-0000-00001D080000}"/>
    <cellStyle name="Normal 3 3 2 2 2 6" xfId="2000" xr:uid="{00000000-0005-0000-0000-00001E080000}"/>
    <cellStyle name="Normal 3 3 2 2 2 6 2" xfId="7844" xr:uid="{00000000-0005-0000-0000-00001F080000}"/>
    <cellStyle name="Normal 3 3 2 2 2 7" xfId="6060" xr:uid="{00000000-0005-0000-0000-000020080000}"/>
    <cellStyle name="Normal 3 3 2 2 2 8" xfId="4052" xr:uid="{00000000-0005-0000-0000-000021080000}"/>
    <cellStyle name="Normal 3 3 2 2 3" xfId="924" xr:uid="{00000000-0005-0000-0000-000022080000}"/>
    <cellStyle name="Normal 3 3 2 2 3 2" xfId="1504" xr:uid="{00000000-0005-0000-0000-000023080000}"/>
    <cellStyle name="Normal 3 3 2 2 3 2 2" xfId="2981" xr:uid="{00000000-0005-0000-0000-000024080000}"/>
    <cellStyle name="Normal 3 3 2 2 3 2 2 2" xfId="8825" xr:uid="{00000000-0005-0000-0000-000025080000}"/>
    <cellStyle name="Normal 3 3 2 2 3 2 3" xfId="7348" xr:uid="{00000000-0005-0000-0000-000026080000}"/>
    <cellStyle name="Normal 3 3 2 2 3 2 4" xfId="5033" xr:uid="{00000000-0005-0000-0000-000027080000}"/>
    <cellStyle name="Normal 3 3 2 2 3 3" xfId="2396" xr:uid="{00000000-0005-0000-0000-000028080000}"/>
    <cellStyle name="Normal 3 3 2 2 3 3 2" xfId="8240" xr:uid="{00000000-0005-0000-0000-000029080000}"/>
    <cellStyle name="Normal 3 3 2 2 3 4" xfId="6768" xr:uid="{00000000-0005-0000-0000-00002A080000}"/>
    <cellStyle name="Normal 3 3 2 2 3 5" xfId="4448" xr:uid="{00000000-0005-0000-0000-00002B080000}"/>
    <cellStyle name="Normal 3 3 2 2 4" xfId="668" xr:uid="{00000000-0005-0000-0000-00002C080000}"/>
    <cellStyle name="Normal 3 3 2 2 4 2" xfId="3568" xr:uid="{00000000-0005-0000-0000-00002D080000}"/>
    <cellStyle name="Normal 3 3 2 2 4 2 2" xfId="9412" xr:uid="{00000000-0005-0000-0000-00002E080000}"/>
    <cellStyle name="Normal 3 3 2 2 4 2 3" xfId="5620" xr:uid="{00000000-0005-0000-0000-00002F080000}"/>
    <cellStyle name="Normal 3 3 2 2 4 3" xfId="2140" xr:uid="{00000000-0005-0000-0000-000030080000}"/>
    <cellStyle name="Normal 3 3 2 2 4 3 2" xfId="7984" xr:uid="{00000000-0005-0000-0000-000031080000}"/>
    <cellStyle name="Normal 3 3 2 2 4 4" xfId="6512" xr:uid="{00000000-0005-0000-0000-000032080000}"/>
    <cellStyle name="Normal 3 3 2 2 4 5" xfId="4192" xr:uid="{00000000-0005-0000-0000-000033080000}"/>
    <cellStyle name="Normal 3 3 2 2 5" xfId="1248" xr:uid="{00000000-0005-0000-0000-000034080000}"/>
    <cellStyle name="Normal 3 3 2 2 5 2" xfId="2725" xr:uid="{00000000-0005-0000-0000-000035080000}"/>
    <cellStyle name="Normal 3 3 2 2 5 2 2" xfId="8569" xr:uid="{00000000-0005-0000-0000-000036080000}"/>
    <cellStyle name="Normal 3 3 2 2 5 3" xfId="7092" xr:uid="{00000000-0005-0000-0000-000037080000}"/>
    <cellStyle name="Normal 3 3 2 2 5 4" xfId="4777" xr:uid="{00000000-0005-0000-0000-000038080000}"/>
    <cellStyle name="Normal 3 3 2 2 6" xfId="344" xr:uid="{00000000-0005-0000-0000-000039080000}"/>
    <cellStyle name="Normal 3 3 2 2 6 2" xfId="3319" xr:uid="{00000000-0005-0000-0000-00003A080000}"/>
    <cellStyle name="Normal 3 3 2 2 6 2 2" xfId="9163" xr:uid="{00000000-0005-0000-0000-00003B080000}"/>
    <cellStyle name="Normal 3 3 2 2 6 3" xfId="6188" xr:uid="{00000000-0005-0000-0000-00003C080000}"/>
    <cellStyle name="Normal 3 3 2 2 6 4" xfId="5371" xr:uid="{00000000-0005-0000-0000-00003D080000}"/>
    <cellStyle name="Normal 3 3 2 2 7" xfId="1816" xr:uid="{00000000-0005-0000-0000-00003E080000}"/>
    <cellStyle name="Normal 3 3 2 2 7 2" xfId="7660" xr:uid="{00000000-0005-0000-0000-00003F080000}"/>
    <cellStyle name="Normal 3 3 2 2 8" xfId="5932" xr:uid="{00000000-0005-0000-0000-000040080000}"/>
    <cellStyle name="Normal 3 3 2 2 9" xfId="3868" xr:uid="{00000000-0005-0000-0000-000041080000}"/>
    <cellStyle name="Normal 3 3 2 3" xfId="130" xr:uid="{00000000-0005-0000-0000-000042080000}"/>
    <cellStyle name="Normal 3 3 2 3 2" xfId="258" xr:uid="{00000000-0005-0000-0000-000043080000}"/>
    <cellStyle name="Normal 3 3 2 3 2 2" xfId="1150" xr:uid="{00000000-0005-0000-0000-000044080000}"/>
    <cellStyle name="Normal 3 3 2 3 2 2 2" xfId="1730" xr:uid="{00000000-0005-0000-0000-000045080000}"/>
    <cellStyle name="Normal 3 3 2 3 2 2 2 2" xfId="3207" xr:uid="{00000000-0005-0000-0000-000046080000}"/>
    <cellStyle name="Normal 3 3 2 3 2 2 2 2 2" xfId="9051" xr:uid="{00000000-0005-0000-0000-000047080000}"/>
    <cellStyle name="Normal 3 3 2 3 2 2 2 3" xfId="7574" xr:uid="{00000000-0005-0000-0000-000048080000}"/>
    <cellStyle name="Normal 3 3 2 3 2 2 2 4" xfId="5259" xr:uid="{00000000-0005-0000-0000-000049080000}"/>
    <cellStyle name="Normal 3 3 2 3 2 2 3" xfId="2622" xr:uid="{00000000-0005-0000-0000-00004A080000}"/>
    <cellStyle name="Normal 3 3 2 3 2 2 3 2" xfId="8466" xr:uid="{00000000-0005-0000-0000-00004B080000}"/>
    <cellStyle name="Normal 3 3 2 3 2 2 4" xfId="6994" xr:uid="{00000000-0005-0000-0000-00004C080000}"/>
    <cellStyle name="Normal 3 3 2 3 2 2 5" xfId="4674" xr:uid="{00000000-0005-0000-0000-00004D080000}"/>
    <cellStyle name="Normal 3 3 2 3 2 3" xfId="838" xr:uid="{00000000-0005-0000-0000-00004E080000}"/>
    <cellStyle name="Normal 3 3 2 3 2 3 2" xfId="3738" xr:uid="{00000000-0005-0000-0000-00004F080000}"/>
    <cellStyle name="Normal 3 3 2 3 2 3 2 2" xfId="9582" xr:uid="{00000000-0005-0000-0000-000050080000}"/>
    <cellStyle name="Normal 3 3 2 3 2 3 2 3" xfId="5790" xr:uid="{00000000-0005-0000-0000-000051080000}"/>
    <cellStyle name="Normal 3 3 2 3 2 3 3" xfId="2310" xr:uid="{00000000-0005-0000-0000-000052080000}"/>
    <cellStyle name="Normal 3 3 2 3 2 3 3 2" xfId="8154" xr:uid="{00000000-0005-0000-0000-000053080000}"/>
    <cellStyle name="Normal 3 3 2 3 2 3 4" xfId="6682" xr:uid="{00000000-0005-0000-0000-000054080000}"/>
    <cellStyle name="Normal 3 3 2 3 2 3 5" xfId="4362" xr:uid="{00000000-0005-0000-0000-000055080000}"/>
    <cellStyle name="Normal 3 3 2 3 2 4" xfId="1418" xr:uid="{00000000-0005-0000-0000-000056080000}"/>
    <cellStyle name="Normal 3 3 2 3 2 4 2" xfId="2895" xr:uid="{00000000-0005-0000-0000-000057080000}"/>
    <cellStyle name="Normal 3 3 2 3 2 4 2 2" xfId="8739" xr:uid="{00000000-0005-0000-0000-000058080000}"/>
    <cellStyle name="Normal 3 3 2 3 2 4 3" xfId="7262" xr:uid="{00000000-0005-0000-0000-000059080000}"/>
    <cellStyle name="Normal 3 3 2 3 2 4 4" xfId="4947" xr:uid="{00000000-0005-0000-0000-00005A080000}"/>
    <cellStyle name="Normal 3 3 2 3 2 5" xfId="570" xr:uid="{00000000-0005-0000-0000-00005B080000}"/>
    <cellStyle name="Normal 3 3 2 3 2 5 2" xfId="3470" xr:uid="{00000000-0005-0000-0000-00005C080000}"/>
    <cellStyle name="Normal 3 3 2 3 2 5 2 2" xfId="9314" xr:uid="{00000000-0005-0000-0000-00005D080000}"/>
    <cellStyle name="Normal 3 3 2 3 2 5 3" xfId="6414" xr:uid="{00000000-0005-0000-0000-00005E080000}"/>
    <cellStyle name="Normal 3 3 2 3 2 5 4" xfId="5522" xr:uid="{00000000-0005-0000-0000-00005F080000}"/>
    <cellStyle name="Normal 3 3 2 3 2 6" xfId="2042" xr:uid="{00000000-0005-0000-0000-000060080000}"/>
    <cellStyle name="Normal 3 3 2 3 2 6 2" xfId="7886" xr:uid="{00000000-0005-0000-0000-000061080000}"/>
    <cellStyle name="Normal 3 3 2 3 2 7" xfId="6102" xr:uid="{00000000-0005-0000-0000-000062080000}"/>
    <cellStyle name="Normal 3 3 2 3 2 8" xfId="4094" xr:uid="{00000000-0005-0000-0000-000063080000}"/>
    <cellStyle name="Normal 3 3 2 3 3" xfId="966" xr:uid="{00000000-0005-0000-0000-000064080000}"/>
    <cellStyle name="Normal 3 3 2 3 3 2" xfId="1546" xr:uid="{00000000-0005-0000-0000-000065080000}"/>
    <cellStyle name="Normal 3 3 2 3 3 2 2" xfId="3023" xr:uid="{00000000-0005-0000-0000-000066080000}"/>
    <cellStyle name="Normal 3 3 2 3 3 2 2 2" xfId="8867" xr:uid="{00000000-0005-0000-0000-000067080000}"/>
    <cellStyle name="Normal 3 3 2 3 3 2 3" xfId="7390" xr:uid="{00000000-0005-0000-0000-000068080000}"/>
    <cellStyle name="Normal 3 3 2 3 3 2 4" xfId="5075" xr:uid="{00000000-0005-0000-0000-000069080000}"/>
    <cellStyle name="Normal 3 3 2 3 3 3" xfId="2438" xr:uid="{00000000-0005-0000-0000-00006A080000}"/>
    <cellStyle name="Normal 3 3 2 3 3 3 2" xfId="8282" xr:uid="{00000000-0005-0000-0000-00006B080000}"/>
    <cellStyle name="Normal 3 3 2 3 3 4" xfId="6810" xr:uid="{00000000-0005-0000-0000-00006C080000}"/>
    <cellStyle name="Normal 3 3 2 3 3 5" xfId="4490" xr:uid="{00000000-0005-0000-0000-00006D080000}"/>
    <cellStyle name="Normal 3 3 2 3 4" xfId="710" xr:uid="{00000000-0005-0000-0000-00006E080000}"/>
    <cellStyle name="Normal 3 3 2 3 4 2" xfId="3610" xr:uid="{00000000-0005-0000-0000-00006F080000}"/>
    <cellStyle name="Normal 3 3 2 3 4 2 2" xfId="9454" xr:uid="{00000000-0005-0000-0000-000070080000}"/>
    <cellStyle name="Normal 3 3 2 3 4 2 3" xfId="5662" xr:uid="{00000000-0005-0000-0000-000071080000}"/>
    <cellStyle name="Normal 3 3 2 3 4 3" xfId="2182" xr:uid="{00000000-0005-0000-0000-000072080000}"/>
    <cellStyle name="Normal 3 3 2 3 4 3 2" xfId="8026" xr:uid="{00000000-0005-0000-0000-000073080000}"/>
    <cellStyle name="Normal 3 3 2 3 4 4" xfId="6554" xr:uid="{00000000-0005-0000-0000-000074080000}"/>
    <cellStyle name="Normal 3 3 2 3 4 5" xfId="4234" xr:uid="{00000000-0005-0000-0000-000075080000}"/>
    <cellStyle name="Normal 3 3 2 3 5" xfId="1290" xr:uid="{00000000-0005-0000-0000-000076080000}"/>
    <cellStyle name="Normal 3 3 2 3 5 2" xfId="2767" xr:uid="{00000000-0005-0000-0000-000077080000}"/>
    <cellStyle name="Normal 3 3 2 3 5 2 2" xfId="8611" xr:uid="{00000000-0005-0000-0000-000078080000}"/>
    <cellStyle name="Normal 3 3 2 3 5 3" xfId="7134" xr:uid="{00000000-0005-0000-0000-000079080000}"/>
    <cellStyle name="Normal 3 3 2 3 5 4" xfId="4819" xr:uid="{00000000-0005-0000-0000-00007A080000}"/>
    <cellStyle name="Normal 3 3 2 3 6" xfId="386" xr:uid="{00000000-0005-0000-0000-00007B080000}"/>
    <cellStyle name="Normal 3 3 2 3 6 2" xfId="3458" xr:uid="{00000000-0005-0000-0000-00007C080000}"/>
    <cellStyle name="Normal 3 3 2 3 6 2 2" xfId="9302" xr:uid="{00000000-0005-0000-0000-00007D080000}"/>
    <cellStyle name="Normal 3 3 2 3 6 3" xfId="6230" xr:uid="{00000000-0005-0000-0000-00007E080000}"/>
    <cellStyle name="Normal 3 3 2 3 6 4" xfId="5510" xr:uid="{00000000-0005-0000-0000-00007F080000}"/>
    <cellStyle name="Normal 3 3 2 3 7" xfId="1858" xr:uid="{00000000-0005-0000-0000-000080080000}"/>
    <cellStyle name="Normal 3 3 2 3 7 2" xfId="7702" xr:uid="{00000000-0005-0000-0000-000081080000}"/>
    <cellStyle name="Normal 3 3 2 3 8" xfId="5974" xr:uid="{00000000-0005-0000-0000-000082080000}"/>
    <cellStyle name="Normal 3 3 2 3 9" xfId="3910" xr:uid="{00000000-0005-0000-0000-000083080000}"/>
    <cellStyle name="Normal 3 3 2 4" xfId="173" xr:uid="{00000000-0005-0000-0000-000084080000}"/>
    <cellStyle name="Normal 3 3 2 4 2" xfId="1065" xr:uid="{00000000-0005-0000-0000-000085080000}"/>
    <cellStyle name="Normal 3 3 2 4 2 2" xfId="1645" xr:uid="{00000000-0005-0000-0000-000086080000}"/>
    <cellStyle name="Normal 3 3 2 4 2 2 2" xfId="3122" xr:uid="{00000000-0005-0000-0000-000087080000}"/>
    <cellStyle name="Normal 3 3 2 4 2 2 2 2" xfId="8966" xr:uid="{00000000-0005-0000-0000-000088080000}"/>
    <cellStyle name="Normal 3 3 2 4 2 2 3" xfId="7489" xr:uid="{00000000-0005-0000-0000-000089080000}"/>
    <cellStyle name="Normal 3 3 2 4 2 2 4" xfId="5174" xr:uid="{00000000-0005-0000-0000-00008A080000}"/>
    <cellStyle name="Normal 3 3 2 4 2 3" xfId="2537" xr:uid="{00000000-0005-0000-0000-00008B080000}"/>
    <cellStyle name="Normal 3 3 2 4 2 3 2" xfId="8381" xr:uid="{00000000-0005-0000-0000-00008C080000}"/>
    <cellStyle name="Normal 3 3 2 4 2 4" xfId="6909" xr:uid="{00000000-0005-0000-0000-00008D080000}"/>
    <cellStyle name="Normal 3 3 2 4 2 5" xfId="4589" xr:uid="{00000000-0005-0000-0000-00008E080000}"/>
    <cellStyle name="Normal 3 3 2 4 3" xfId="753" xr:uid="{00000000-0005-0000-0000-00008F080000}"/>
    <cellStyle name="Normal 3 3 2 4 3 2" xfId="3653" xr:uid="{00000000-0005-0000-0000-000090080000}"/>
    <cellStyle name="Normal 3 3 2 4 3 2 2" xfId="9497" xr:uid="{00000000-0005-0000-0000-000091080000}"/>
    <cellStyle name="Normal 3 3 2 4 3 2 3" xfId="5705" xr:uid="{00000000-0005-0000-0000-000092080000}"/>
    <cellStyle name="Normal 3 3 2 4 3 3" xfId="2225" xr:uid="{00000000-0005-0000-0000-000093080000}"/>
    <cellStyle name="Normal 3 3 2 4 3 3 2" xfId="8069" xr:uid="{00000000-0005-0000-0000-000094080000}"/>
    <cellStyle name="Normal 3 3 2 4 3 4" xfId="6597" xr:uid="{00000000-0005-0000-0000-000095080000}"/>
    <cellStyle name="Normal 3 3 2 4 3 5" xfId="4277" xr:uid="{00000000-0005-0000-0000-000096080000}"/>
    <cellStyle name="Normal 3 3 2 4 4" xfId="1333" xr:uid="{00000000-0005-0000-0000-000097080000}"/>
    <cellStyle name="Normal 3 3 2 4 4 2" xfId="2810" xr:uid="{00000000-0005-0000-0000-000098080000}"/>
    <cellStyle name="Normal 3 3 2 4 4 2 2" xfId="8654" xr:uid="{00000000-0005-0000-0000-000099080000}"/>
    <cellStyle name="Normal 3 3 2 4 4 3" xfId="7177" xr:uid="{00000000-0005-0000-0000-00009A080000}"/>
    <cellStyle name="Normal 3 3 2 4 4 4" xfId="4862" xr:uid="{00000000-0005-0000-0000-00009B080000}"/>
    <cellStyle name="Normal 3 3 2 4 5" xfId="485" xr:uid="{00000000-0005-0000-0000-00009C080000}"/>
    <cellStyle name="Normal 3 3 2 4 5 2" xfId="3290" xr:uid="{00000000-0005-0000-0000-00009D080000}"/>
    <cellStyle name="Normal 3 3 2 4 5 2 2" xfId="9134" xr:uid="{00000000-0005-0000-0000-00009E080000}"/>
    <cellStyle name="Normal 3 3 2 4 5 3" xfId="6329" xr:uid="{00000000-0005-0000-0000-00009F080000}"/>
    <cellStyle name="Normal 3 3 2 4 5 4" xfId="5342" xr:uid="{00000000-0005-0000-0000-0000A0080000}"/>
    <cellStyle name="Normal 3 3 2 4 6" xfId="1957" xr:uid="{00000000-0005-0000-0000-0000A1080000}"/>
    <cellStyle name="Normal 3 3 2 4 6 2" xfId="7801" xr:uid="{00000000-0005-0000-0000-0000A2080000}"/>
    <cellStyle name="Normal 3 3 2 4 7" xfId="6017" xr:uid="{00000000-0005-0000-0000-0000A3080000}"/>
    <cellStyle name="Normal 3 3 2 4 8" xfId="4009" xr:uid="{00000000-0005-0000-0000-0000A4080000}"/>
    <cellStyle name="Normal 3 3 2 5" xfId="442" xr:uid="{00000000-0005-0000-0000-0000A5080000}"/>
    <cellStyle name="Normal 3 3 2 5 2" xfId="1022" xr:uid="{00000000-0005-0000-0000-0000A6080000}"/>
    <cellStyle name="Normal 3 3 2 5 2 2" xfId="3782" xr:uid="{00000000-0005-0000-0000-0000A7080000}"/>
    <cellStyle name="Normal 3 3 2 5 2 2 2" xfId="9626" xr:uid="{00000000-0005-0000-0000-0000A8080000}"/>
    <cellStyle name="Normal 3 3 2 5 2 2 3" xfId="5834" xr:uid="{00000000-0005-0000-0000-0000A9080000}"/>
    <cellStyle name="Normal 3 3 2 5 2 3" xfId="2494" xr:uid="{00000000-0005-0000-0000-0000AA080000}"/>
    <cellStyle name="Normal 3 3 2 5 2 3 2" xfId="8338" xr:uid="{00000000-0005-0000-0000-0000AB080000}"/>
    <cellStyle name="Normal 3 3 2 5 2 4" xfId="6866" xr:uid="{00000000-0005-0000-0000-0000AC080000}"/>
    <cellStyle name="Normal 3 3 2 5 2 5" xfId="4546" xr:uid="{00000000-0005-0000-0000-0000AD080000}"/>
    <cellStyle name="Normal 3 3 2 5 3" xfId="1602" xr:uid="{00000000-0005-0000-0000-0000AE080000}"/>
    <cellStyle name="Normal 3 3 2 5 3 2" xfId="3079" xr:uid="{00000000-0005-0000-0000-0000AF080000}"/>
    <cellStyle name="Normal 3 3 2 5 3 2 2" xfId="8923" xr:uid="{00000000-0005-0000-0000-0000B0080000}"/>
    <cellStyle name="Normal 3 3 2 5 3 3" xfId="7446" xr:uid="{00000000-0005-0000-0000-0000B1080000}"/>
    <cellStyle name="Normal 3 3 2 5 3 4" xfId="5131" xr:uid="{00000000-0005-0000-0000-0000B2080000}"/>
    <cellStyle name="Normal 3 3 2 5 4" xfId="1914" xr:uid="{00000000-0005-0000-0000-0000B3080000}"/>
    <cellStyle name="Normal 3 3 2 5 4 2" xfId="7758" xr:uid="{00000000-0005-0000-0000-0000B4080000}"/>
    <cellStyle name="Normal 3 3 2 5 5" xfId="6286" xr:uid="{00000000-0005-0000-0000-0000B5080000}"/>
    <cellStyle name="Normal 3 3 2 5 6" xfId="3966" xr:uid="{00000000-0005-0000-0000-0000B6080000}"/>
    <cellStyle name="Normal 3 3 2 6" xfId="881" xr:uid="{00000000-0005-0000-0000-0000B7080000}"/>
    <cellStyle name="Normal 3 3 2 6 2" xfId="1461" xr:uid="{00000000-0005-0000-0000-0000B8080000}"/>
    <cellStyle name="Normal 3 3 2 6 2 2" xfId="2938" xr:uid="{00000000-0005-0000-0000-0000B9080000}"/>
    <cellStyle name="Normal 3 3 2 6 2 2 2" xfId="8782" xr:uid="{00000000-0005-0000-0000-0000BA080000}"/>
    <cellStyle name="Normal 3 3 2 6 2 3" xfId="7305" xr:uid="{00000000-0005-0000-0000-0000BB080000}"/>
    <cellStyle name="Normal 3 3 2 6 2 4" xfId="4990" xr:uid="{00000000-0005-0000-0000-0000BC080000}"/>
    <cellStyle name="Normal 3 3 2 6 3" xfId="2353" xr:uid="{00000000-0005-0000-0000-0000BD080000}"/>
    <cellStyle name="Normal 3 3 2 6 3 2" xfId="8197" xr:uid="{00000000-0005-0000-0000-0000BE080000}"/>
    <cellStyle name="Normal 3 3 2 6 4" xfId="6725" xr:uid="{00000000-0005-0000-0000-0000BF080000}"/>
    <cellStyle name="Normal 3 3 2 6 5" xfId="4405" xr:uid="{00000000-0005-0000-0000-0000C0080000}"/>
    <cellStyle name="Normal 3 3 2 7" xfId="625" xr:uid="{00000000-0005-0000-0000-0000C1080000}"/>
    <cellStyle name="Normal 3 3 2 7 2" xfId="3525" xr:uid="{00000000-0005-0000-0000-0000C2080000}"/>
    <cellStyle name="Normal 3 3 2 7 2 2" xfId="9369" xr:uid="{00000000-0005-0000-0000-0000C3080000}"/>
    <cellStyle name="Normal 3 3 2 7 2 3" xfId="5577" xr:uid="{00000000-0005-0000-0000-0000C4080000}"/>
    <cellStyle name="Normal 3 3 2 7 3" xfId="2097" xr:uid="{00000000-0005-0000-0000-0000C5080000}"/>
    <cellStyle name="Normal 3 3 2 7 3 2" xfId="7941" xr:uid="{00000000-0005-0000-0000-0000C6080000}"/>
    <cellStyle name="Normal 3 3 2 7 4" xfId="6469" xr:uid="{00000000-0005-0000-0000-0000C7080000}"/>
    <cellStyle name="Normal 3 3 2 7 5" xfId="4149" xr:uid="{00000000-0005-0000-0000-0000C8080000}"/>
    <cellStyle name="Normal 3 3 2 8" xfId="1205" xr:uid="{00000000-0005-0000-0000-0000C9080000}"/>
    <cellStyle name="Normal 3 3 2 8 2" xfId="2682" xr:uid="{00000000-0005-0000-0000-0000CA080000}"/>
    <cellStyle name="Normal 3 3 2 8 2 2" xfId="8526" xr:uid="{00000000-0005-0000-0000-0000CB080000}"/>
    <cellStyle name="Normal 3 3 2 8 3" xfId="7049" xr:uid="{00000000-0005-0000-0000-0000CC080000}"/>
    <cellStyle name="Normal 3 3 2 8 4" xfId="4734" xr:uid="{00000000-0005-0000-0000-0000CD080000}"/>
    <cellStyle name="Normal 3 3 2 9" xfId="301" xr:uid="{00000000-0005-0000-0000-0000CE080000}"/>
    <cellStyle name="Normal 3 3 2 9 2" xfId="3391" xr:uid="{00000000-0005-0000-0000-0000CF080000}"/>
    <cellStyle name="Normal 3 3 2 9 2 2" xfId="9235" xr:uid="{00000000-0005-0000-0000-0000D0080000}"/>
    <cellStyle name="Normal 3 3 2 9 3" xfId="6145" xr:uid="{00000000-0005-0000-0000-0000D1080000}"/>
    <cellStyle name="Normal 3 3 2 9 4" xfId="5443" xr:uid="{00000000-0005-0000-0000-0000D2080000}"/>
    <cellStyle name="Normal 3 3 3" xfId="76" xr:uid="{00000000-0005-0000-0000-0000D3080000}"/>
    <cellStyle name="Normal 3 3 3 10" xfId="3856" xr:uid="{00000000-0005-0000-0000-0000D4080000}"/>
    <cellStyle name="Normal 3 3 3 2" xfId="204" xr:uid="{00000000-0005-0000-0000-0000D5080000}"/>
    <cellStyle name="Normal 3 3 3 2 2" xfId="1096" xr:uid="{00000000-0005-0000-0000-0000D6080000}"/>
    <cellStyle name="Normal 3 3 3 2 2 2" xfId="1676" xr:uid="{00000000-0005-0000-0000-0000D7080000}"/>
    <cellStyle name="Normal 3 3 3 2 2 2 2" xfId="3153" xr:uid="{00000000-0005-0000-0000-0000D8080000}"/>
    <cellStyle name="Normal 3 3 3 2 2 2 2 2" xfId="8997" xr:uid="{00000000-0005-0000-0000-0000D9080000}"/>
    <cellStyle name="Normal 3 3 3 2 2 2 3" xfId="7520" xr:uid="{00000000-0005-0000-0000-0000DA080000}"/>
    <cellStyle name="Normal 3 3 3 2 2 2 4" xfId="5205" xr:uid="{00000000-0005-0000-0000-0000DB080000}"/>
    <cellStyle name="Normal 3 3 3 2 2 3" xfId="2568" xr:uid="{00000000-0005-0000-0000-0000DC080000}"/>
    <cellStyle name="Normal 3 3 3 2 2 3 2" xfId="8412" xr:uid="{00000000-0005-0000-0000-0000DD080000}"/>
    <cellStyle name="Normal 3 3 3 2 2 4" xfId="6940" xr:uid="{00000000-0005-0000-0000-0000DE080000}"/>
    <cellStyle name="Normal 3 3 3 2 2 5" xfId="4620" xr:uid="{00000000-0005-0000-0000-0000DF080000}"/>
    <cellStyle name="Normal 3 3 3 2 3" xfId="784" xr:uid="{00000000-0005-0000-0000-0000E0080000}"/>
    <cellStyle name="Normal 3 3 3 2 3 2" xfId="3684" xr:uid="{00000000-0005-0000-0000-0000E1080000}"/>
    <cellStyle name="Normal 3 3 3 2 3 2 2" xfId="9528" xr:uid="{00000000-0005-0000-0000-0000E2080000}"/>
    <cellStyle name="Normal 3 3 3 2 3 2 3" xfId="5736" xr:uid="{00000000-0005-0000-0000-0000E3080000}"/>
    <cellStyle name="Normal 3 3 3 2 3 3" xfId="2256" xr:uid="{00000000-0005-0000-0000-0000E4080000}"/>
    <cellStyle name="Normal 3 3 3 2 3 3 2" xfId="8100" xr:uid="{00000000-0005-0000-0000-0000E5080000}"/>
    <cellStyle name="Normal 3 3 3 2 3 4" xfId="6628" xr:uid="{00000000-0005-0000-0000-0000E6080000}"/>
    <cellStyle name="Normal 3 3 3 2 3 5" xfId="4308" xr:uid="{00000000-0005-0000-0000-0000E7080000}"/>
    <cellStyle name="Normal 3 3 3 2 4" xfId="1364" xr:uid="{00000000-0005-0000-0000-0000E8080000}"/>
    <cellStyle name="Normal 3 3 3 2 4 2" xfId="2841" xr:uid="{00000000-0005-0000-0000-0000E9080000}"/>
    <cellStyle name="Normal 3 3 3 2 4 2 2" xfId="8685" xr:uid="{00000000-0005-0000-0000-0000EA080000}"/>
    <cellStyle name="Normal 3 3 3 2 4 3" xfId="7208" xr:uid="{00000000-0005-0000-0000-0000EB080000}"/>
    <cellStyle name="Normal 3 3 3 2 4 4" xfId="4893" xr:uid="{00000000-0005-0000-0000-0000EC080000}"/>
    <cellStyle name="Normal 3 3 3 2 5" xfId="516" xr:uid="{00000000-0005-0000-0000-0000ED080000}"/>
    <cellStyle name="Normal 3 3 3 2 5 2" xfId="3278" xr:uid="{00000000-0005-0000-0000-0000EE080000}"/>
    <cellStyle name="Normal 3 3 3 2 5 2 2" xfId="9122" xr:uid="{00000000-0005-0000-0000-0000EF080000}"/>
    <cellStyle name="Normal 3 3 3 2 5 3" xfId="6360" xr:uid="{00000000-0005-0000-0000-0000F0080000}"/>
    <cellStyle name="Normal 3 3 3 2 5 4" xfId="5330" xr:uid="{00000000-0005-0000-0000-0000F1080000}"/>
    <cellStyle name="Normal 3 3 3 2 6" xfId="1988" xr:uid="{00000000-0005-0000-0000-0000F2080000}"/>
    <cellStyle name="Normal 3 3 3 2 6 2" xfId="7832" xr:uid="{00000000-0005-0000-0000-0000F3080000}"/>
    <cellStyle name="Normal 3 3 3 2 7" xfId="6048" xr:uid="{00000000-0005-0000-0000-0000F4080000}"/>
    <cellStyle name="Normal 3 3 3 2 8" xfId="4040" xr:uid="{00000000-0005-0000-0000-0000F5080000}"/>
    <cellStyle name="Normal 3 3 3 3" xfId="430" xr:uid="{00000000-0005-0000-0000-0000F6080000}"/>
    <cellStyle name="Normal 3 3 3 3 2" xfId="1010" xr:uid="{00000000-0005-0000-0000-0000F7080000}"/>
    <cellStyle name="Normal 3 3 3 3 2 2" xfId="3770" xr:uid="{00000000-0005-0000-0000-0000F8080000}"/>
    <cellStyle name="Normal 3 3 3 3 2 2 2" xfId="9614" xr:uid="{00000000-0005-0000-0000-0000F9080000}"/>
    <cellStyle name="Normal 3 3 3 3 2 2 3" xfId="5822" xr:uid="{00000000-0005-0000-0000-0000FA080000}"/>
    <cellStyle name="Normal 3 3 3 3 2 3" xfId="2482" xr:uid="{00000000-0005-0000-0000-0000FB080000}"/>
    <cellStyle name="Normal 3 3 3 3 2 3 2" xfId="8326" xr:uid="{00000000-0005-0000-0000-0000FC080000}"/>
    <cellStyle name="Normal 3 3 3 3 2 4" xfId="6854" xr:uid="{00000000-0005-0000-0000-0000FD080000}"/>
    <cellStyle name="Normal 3 3 3 3 2 5" xfId="4534" xr:uid="{00000000-0005-0000-0000-0000FE080000}"/>
    <cellStyle name="Normal 3 3 3 3 3" xfId="1590" xr:uid="{00000000-0005-0000-0000-0000FF080000}"/>
    <cellStyle name="Normal 3 3 3 3 3 2" xfId="3067" xr:uid="{00000000-0005-0000-0000-000000090000}"/>
    <cellStyle name="Normal 3 3 3 3 3 2 2" xfId="8911" xr:uid="{00000000-0005-0000-0000-000001090000}"/>
    <cellStyle name="Normal 3 3 3 3 3 3" xfId="7434" xr:uid="{00000000-0005-0000-0000-000002090000}"/>
    <cellStyle name="Normal 3 3 3 3 3 4" xfId="5119" xr:uid="{00000000-0005-0000-0000-000003090000}"/>
    <cellStyle name="Normal 3 3 3 3 4" xfId="1902" xr:uid="{00000000-0005-0000-0000-000004090000}"/>
    <cellStyle name="Normal 3 3 3 3 4 2" xfId="7746" xr:uid="{00000000-0005-0000-0000-000005090000}"/>
    <cellStyle name="Normal 3 3 3 3 5" xfId="6274" xr:uid="{00000000-0005-0000-0000-000006090000}"/>
    <cellStyle name="Normal 3 3 3 3 6" xfId="3954" xr:uid="{00000000-0005-0000-0000-000007090000}"/>
    <cellStyle name="Normal 3 3 3 4" xfId="912" xr:uid="{00000000-0005-0000-0000-000008090000}"/>
    <cellStyle name="Normal 3 3 3 4 2" xfId="1492" xr:uid="{00000000-0005-0000-0000-000009090000}"/>
    <cellStyle name="Normal 3 3 3 4 2 2" xfId="2969" xr:uid="{00000000-0005-0000-0000-00000A090000}"/>
    <cellStyle name="Normal 3 3 3 4 2 2 2" xfId="8813" xr:uid="{00000000-0005-0000-0000-00000B090000}"/>
    <cellStyle name="Normal 3 3 3 4 2 3" xfId="7336" xr:uid="{00000000-0005-0000-0000-00000C090000}"/>
    <cellStyle name="Normal 3 3 3 4 2 4" xfId="5021" xr:uid="{00000000-0005-0000-0000-00000D090000}"/>
    <cellStyle name="Normal 3 3 3 4 3" xfId="2384" xr:uid="{00000000-0005-0000-0000-00000E090000}"/>
    <cellStyle name="Normal 3 3 3 4 3 2" xfId="8228" xr:uid="{00000000-0005-0000-0000-00000F090000}"/>
    <cellStyle name="Normal 3 3 3 4 4" xfId="6756" xr:uid="{00000000-0005-0000-0000-000010090000}"/>
    <cellStyle name="Normal 3 3 3 4 5" xfId="4436" xr:uid="{00000000-0005-0000-0000-000011090000}"/>
    <cellStyle name="Normal 3 3 3 5" xfId="656" xr:uid="{00000000-0005-0000-0000-000012090000}"/>
    <cellStyle name="Normal 3 3 3 5 2" xfId="3556" xr:uid="{00000000-0005-0000-0000-000013090000}"/>
    <cellStyle name="Normal 3 3 3 5 2 2" xfId="9400" xr:uid="{00000000-0005-0000-0000-000014090000}"/>
    <cellStyle name="Normal 3 3 3 5 2 3" xfId="5608" xr:uid="{00000000-0005-0000-0000-000015090000}"/>
    <cellStyle name="Normal 3 3 3 5 3" xfId="2128" xr:uid="{00000000-0005-0000-0000-000016090000}"/>
    <cellStyle name="Normal 3 3 3 5 3 2" xfId="7972" xr:uid="{00000000-0005-0000-0000-000017090000}"/>
    <cellStyle name="Normal 3 3 3 5 4" xfId="6500" xr:uid="{00000000-0005-0000-0000-000018090000}"/>
    <cellStyle name="Normal 3 3 3 5 5" xfId="4180" xr:uid="{00000000-0005-0000-0000-000019090000}"/>
    <cellStyle name="Normal 3 3 3 6" xfId="1236" xr:uid="{00000000-0005-0000-0000-00001A090000}"/>
    <cellStyle name="Normal 3 3 3 6 2" xfId="2713" xr:uid="{00000000-0005-0000-0000-00001B090000}"/>
    <cellStyle name="Normal 3 3 3 6 2 2" xfId="8557" xr:uid="{00000000-0005-0000-0000-00001C090000}"/>
    <cellStyle name="Normal 3 3 3 6 3" xfId="7080" xr:uid="{00000000-0005-0000-0000-00001D090000}"/>
    <cellStyle name="Normal 3 3 3 6 4" xfId="4765" xr:uid="{00000000-0005-0000-0000-00001E090000}"/>
    <cellStyle name="Normal 3 3 3 7" xfId="332" xr:uid="{00000000-0005-0000-0000-00001F090000}"/>
    <cellStyle name="Normal 3 3 3 7 2" xfId="3247" xr:uid="{00000000-0005-0000-0000-000020090000}"/>
    <cellStyle name="Normal 3 3 3 7 2 2" xfId="9091" xr:uid="{00000000-0005-0000-0000-000021090000}"/>
    <cellStyle name="Normal 3 3 3 7 3" xfId="6176" xr:uid="{00000000-0005-0000-0000-000022090000}"/>
    <cellStyle name="Normal 3 3 3 7 4" xfId="5299" xr:uid="{00000000-0005-0000-0000-000023090000}"/>
    <cellStyle name="Normal 3 3 3 8" xfId="1804" xr:uid="{00000000-0005-0000-0000-000024090000}"/>
    <cellStyle name="Normal 3 3 3 8 2" xfId="7648" xr:uid="{00000000-0005-0000-0000-000025090000}"/>
    <cellStyle name="Normal 3 3 3 9" xfId="5920" xr:uid="{00000000-0005-0000-0000-000026090000}"/>
    <cellStyle name="Normal 3 3 4" xfId="118" xr:uid="{00000000-0005-0000-0000-000027090000}"/>
    <cellStyle name="Normal 3 3 4 2" xfId="246" xr:uid="{00000000-0005-0000-0000-000028090000}"/>
    <cellStyle name="Normal 3 3 4 2 2" xfId="1138" xr:uid="{00000000-0005-0000-0000-000029090000}"/>
    <cellStyle name="Normal 3 3 4 2 2 2" xfId="1718" xr:uid="{00000000-0005-0000-0000-00002A090000}"/>
    <cellStyle name="Normal 3 3 4 2 2 2 2" xfId="3195" xr:uid="{00000000-0005-0000-0000-00002B090000}"/>
    <cellStyle name="Normal 3 3 4 2 2 2 2 2" xfId="9039" xr:uid="{00000000-0005-0000-0000-00002C090000}"/>
    <cellStyle name="Normal 3 3 4 2 2 2 3" xfId="7562" xr:uid="{00000000-0005-0000-0000-00002D090000}"/>
    <cellStyle name="Normal 3 3 4 2 2 2 4" xfId="5247" xr:uid="{00000000-0005-0000-0000-00002E090000}"/>
    <cellStyle name="Normal 3 3 4 2 2 3" xfId="2610" xr:uid="{00000000-0005-0000-0000-00002F090000}"/>
    <cellStyle name="Normal 3 3 4 2 2 3 2" xfId="8454" xr:uid="{00000000-0005-0000-0000-000030090000}"/>
    <cellStyle name="Normal 3 3 4 2 2 4" xfId="6982" xr:uid="{00000000-0005-0000-0000-000031090000}"/>
    <cellStyle name="Normal 3 3 4 2 2 5" xfId="4662" xr:uid="{00000000-0005-0000-0000-000032090000}"/>
    <cellStyle name="Normal 3 3 4 2 3" xfId="826" xr:uid="{00000000-0005-0000-0000-000033090000}"/>
    <cellStyle name="Normal 3 3 4 2 3 2" xfId="3726" xr:uid="{00000000-0005-0000-0000-000034090000}"/>
    <cellStyle name="Normal 3 3 4 2 3 2 2" xfId="9570" xr:uid="{00000000-0005-0000-0000-000035090000}"/>
    <cellStyle name="Normal 3 3 4 2 3 2 3" xfId="5778" xr:uid="{00000000-0005-0000-0000-000036090000}"/>
    <cellStyle name="Normal 3 3 4 2 3 3" xfId="2298" xr:uid="{00000000-0005-0000-0000-000037090000}"/>
    <cellStyle name="Normal 3 3 4 2 3 3 2" xfId="8142" xr:uid="{00000000-0005-0000-0000-000038090000}"/>
    <cellStyle name="Normal 3 3 4 2 3 4" xfId="6670" xr:uid="{00000000-0005-0000-0000-000039090000}"/>
    <cellStyle name="Normal 3 3 4 2 3 5" xfId="4350" xr:uid="{00000000-0005-0000-0000-00003A090000}"/>
    <cellStyle name="Normal 3 3 4 2 4" xfId="1406" xr:uid="{00000000-0005-0000-0000-00003B090000}"/>
    <cellStyle name="Normal 3 3 4 2 4 2" xfId="2883" xr:uid="{00000000-0005-0000-0000-00003C090000}"/>
    <cellStyle name="Normal 3 3 4 2 4 2 2" xfId="8727" xr:uid="{00000000-0005-0000-0000-00003D090000}"/>
    <cellStyle name="Normal 3 3 4 2 4 3" xfId="7250" xr:uid="{00000000-0005-0000-0000-00003E090000}"/>
    <cellStyle name="Normal 3 3 4 2 4 4" xfId="4935" xr:uid="{00000000-0005-0000-0000-00003F090000}"/>
    <cellStyle name="Normal 3 3 4 2 5" xfId="558" xr:uid="{00000000-0005-0000-0000-000040090000}"/>
    <cellStyle name="Normal 3 3 4 2 5 2" xfId="3396" xr:uid="{00000000-0005-0000-0000-000041090000}"/>
    <cellStyle name="Normal 3 3 4 2 5 2 2" xfId="9240" xr:uid="{00000000-0005-0000-0000-000042090000}"/>
    <cellStyle name="Normal 3 3 4 2 5 3" xfId="6402" xr:uid="{00000000-0005-0000-0000-000043090000}"/>
    <cellStyle name="Normal 3 3 4 2 5 4" xfId="5448" xr:uid="{00000000-0005-0000-0000-000044090000}"/>
    <cellStyle name="Normal 3 3 4 2 6" xfId="2030" xr:uid="{00000000-0005-0000-0000-000045090000}"/>
    <cellStyle name="Normal 3 3 4 2 6 2" xfId="7874" xr:uid="{00000000-0005-0000-0000-000046090000}"/>
    <cellStyle name="Normal 3 3 4 2 7" xfId="6090" xr:uid="{00000000-0005-0000-0000-000047090000}"/>
    <cellStyle name="Normal 3 3 4 2 8" xfId="4082" xr:uid="{00000000-0005-0000-0000-000048090000}"/>
    <cellStyle name="Normal 3 3 4 3" xfId="954" xr:uid="{00000000-0005-0000-0000-000049090000}"/>
    <cellStyle name="Normal 3 3 4 3 2" xfId="1534" xr:uid="{00000000-0005-0000-0000-00004A090000}"/>
    <cellStyle name="Normal 3 3 4 3 2 2" xfId="3011" xr:uid="{00000000-0005-0000-0000-00004B090000}"/>
    <cellStyle name="Normal 3 3 4 3 2 2 2" xfId="8855" xr:uid="{00000000-0005-0000-0000-00004C090000}"/>
    <cellStyle name="Normal 3 3 4 3 2 3" xfId="7378" xr:uid="{00000000-0005-0000-0000-00004D090000}"/>
    <cellStyle name="Normal 3 3 4 3 2 4" xfId="5063" xr:uid="{00000000-0005-0000-0000-00004E090000}"/>
    <cellStyle name="Normal 3 3 4 3 3" xfId="2426" xr:uid="{00000000-0005-0000-0000-00004F090000}"/>
    <cellStyle name="Normal 3 3 4 3 3 2" xfId="8270" xr:uid="{00000000-0005-0000-0000-000050090000}"/>
    <cellStyle name="Normal 3 3 4 3 4" xfId="6798" xr:uid="{00000000-0005-0000-0000-000051090000}"/>
    <cellStyle name="Normal 3 3 4 3 5" xfId="4478" xr:uid="{00000000-0005-0000-0000-000052090000}"/>
    <cellStyle name="Normal 3 3 4 4" xfId="698" xr:uid="{00000000-0005-0000-0000-000053090000}"/>
    <cellStyle name="Normal 3 3 4 4 2" xfId="3598" xr:uid="{00000000-0005-0000-0000-000054090000}"/>
    <cellStyle name="Normal 3 3 4 4 2 2" xfId="9442" xr:uid="{00000000-0005-0000-0000-000055090000}"/>
    <cellStyle name="Normal 3 3 4 4 2 3" xfId="5650" xr:uid="{00000000-0005-0000-0000-000056090000}"/>
    <cellStyle name="Normal 3 3 4 4 3" xfId="2170" xr:uid="{00000000-0005-0000-0000-000057090000}"/>
    <cellStyle name="Normal 3 3 4 4 3 2" xfId="8014" xr:uid="{00000000-0005-0000-0000-000058090000}"/>
    <cellStyle name="Normal 3 3 4 4 4" xfId="6542" xr:uid="{00000000-0005-0000-0000-000059090000}"/>
    <cellStyle name="Normal 3 3 4 4 5" xfId="4222" xr:uid="{00000000-0005-0000-0000-00005A090000}"/>
    <cellStyle name="Normal 3 3 4 5" xfId="1278" xr:uid="{00000000-0005-0000-0000-00005B090000}"/>
    <cellStyle name="Normal 3 3 4 5 2" xfId="2755" xr:uid="{00000000-0005-0000-0000-00005C090000}"/>
    <cellStyle name="Normal 3 3 4 5 2 2" xfId="8599" xr:uid="{00000000-0005-0000-0000-00005D090000}"/>
    <cellStyle name="Normal 3 3 4 5 3" xfId="7122" xr:uid="{00000000-0005-0000-0000-00005E090000}"/>
    <cellStyle name="Normal 3 3 4 5 4" xfId="4807" xr:uid="{00000000-0005-0000-0000-00005F090000}"/>
    <cellStyle name="Normal 3 3 4 6" xfId="374" xr:uid="{00000000-0005-0000-0000-000060090000}"/>
    <cellStyle name="Normal 3 3 4 6 2" xfId="3429" xr:uid="{00000000-0005-0000-0000-000061090000}"/>
    <cellStyle name="Normal 3 3 4 6 2 2" xfId="9273" xr:uid="{00000000-0005-0000-0000-000062090000}"/>
    <cellStyle name="Normal 3 3 4 6 3" xfId="6218" xr:uid="{00000000-0005-0000-0000-000063090000}"/>
    <cellStyle name="Normal 3 3 4 6 4" xfId="5481" xr:uid="{00000000-0005-0000-0000-000064090000}"/>
    <cellStyle name="Normal 3 3 4 7" xfId="1846" xr:uid="{00000000-0005-0000-0000-000065090000}"/>
    <cellStyle name="Normal 3 3 4 7 2" xfId="7690" xr:uid="{00000000-0005-0000-0000-000066090000}"/>
    <cellStyle name="Normal 3 3 4 8" xfId="5962" xr:uid="{00000000-0005-0000-0000-000067090000}"/>
    <cellStyle name="Normal 3 3 4 9" xfId="3898" xr:uid="{00000000-0005-0000-0000-000068090000}"/>
    <cellStyle name="Normal 3 3 5" xfId="31" xr:uid="{00000000-0005-0000-0000-000069090000}"/>
    <cellStyle name="Normal 3 3 5 2" xfId="1053" xr:uid="{00000000-0005-0000-0000-00006A090000}"/>
    <cellStyle name="Normal 3 3 5 2 2" xfId="1633" xr:uid="{00000000-0005-0000-0000-00006B090000}"/>
    <cellStyle name="Normal 3 3 5 2 2 2" xfId="3110" xr:uid="{00000000-0005-0000-0000-00006C090000}"/>
    <cellStyle name="Normal 3 3 5 2 2 2 2" xfId="8954" xr:uid="{00000000-0005-0000-0000-00006D090000}"/>
    <cellStyle name="Normal 3 3 5 2 2 3" xfId="7477" xr:uid="{00000000-0005-0000-0000-00006E090000}"/>
    <cellStyle name="Normal 3 3 5 2 2 4" xfId="5162" xr:uid="{00000000-0005-0000-0000-00006F090000}"/>
    <cellStyle name="Normal 3 3 5 2 3" xfId="2525" xr:uid="{00000000-0005-0000-0000-000070090000}"/>
    <cellStyle name="Normal 3 3 5 2 3 2" xfId="8369" xr:uid="{00000000-0005-0000-0000-000071090000}"/>
    <cellStyle name="Normal 3 3 5 2 4" xfId="6897" xr:uid="{00000000-0005-0000-0000-000072090000}"/>
    <cellStyle name="Normal 3 3 5 2 5" xfId="4577" xr:uid="{00000000-0005-0000-0000-000073090000}"/>
    <cellStyle name="Normal 3 3 5 3" xfId="613" xr:uid="{00000000-0005-0000-0000-000074090000}"/>
    <cellStyle name="Normal 3 3 5 3 2" xfId="3513" xr:uid="{00000000-0005-0000-0000-000075090000}"/>
    <cellStyle name="Normal 3 3 5 3 2 2" xfId="9357" xr:uid="{00000000-0005-0000-0000-000076090000}"/>
    <cellStyle name="Normal 3 3 5 3 2 3" xfId="5565" xr:uid="{00000000-0005-0000-0000-000077090000}"/>
    <cellStyle name="Normal 3 3 5 3 3" xfId="2085" xr:uid="{00000000-0005-0000-0000-000078090000}"/>
    <cellStyle name="Normal 3 3 5 3 3 2" xfId="7929" xr:uid="{00000000-0005-0000-0000-000079090000}"/>
    <cellStyle name="Normal 3 3 5 3 4" xfId="6457" xr:uid="{00000000-0005-0000-0000-00007A090000}"/>
    <cellStyle name="Normal 3 3 5 3 5" xfId="4137" xr:uid="{00000000-0005-0000-0000-00007B090000}"/>
    <cellStyle name="Normal 3 3 5 4" xfId="1193" xr:uid="{00000000-0005-0000-0000-00007C090000}"/>
    <cellStyle name="Normal 3 3 5 4 2" xfId="2670" xr:uid="{00000000-0005-0000-0000-00007D090000}"/>
    <cellStyle name="Normal 3 3 5 4 2 2" xfId="8514" xr:uid="{00000000-0005-0000-0000-00007E090000}"/>
    <cellStyle name="Normal 3 3 5 4 3" xfId="7037" xr:uid="{00000000-0005-0000-0000-00007F090000}"/>
    <cellStyle name="Normal 3 3 5 4 4" xfId="4722" xr:uid="{00000000-0005-0000-0000-000080090000}"/>
    <cellStyle name="Normal 3 3 5 5" xfId="473" xr:uid="{00000000-0005-0000-0000-000081090000}"/>
    <cellStyle name="Normal 3 3 5 5 2" xfId="3239" xr:uid="{00000000-0005-0000-0000-000082090000}"/>
    <cellStyle name="Normal 3 3 5 5 2 2" xfId="9083" xr:uid="{00000000-0005-0000-0000-000083090000}"/>
    <cellStyle name="Normal 3 3 5 5 3" xfId="6317" xr:uid="{00000000-0005-0000-0000-000084090000}"/>
    <cellStyle name="Normal 3 3 5 5 4" xfId="5291" xr:uid="{00000000-0005-0000-0000-000085090000}"/>
    <cellStyle name="Normal 3 3 5 6" xfId="1945" xr:uid="{00000000-0005-0000-0000-000086090000}"/>
    <cellStyle name="Normal 3 3 5 6 2" xfId="7789" xr:uid="{00000000-0005-0000-0000-000087090000}"/>
    <cellStyle name="Normal 3 3 5 7" xfId="5877" xr:uid="{00000000-0005-0000-0000-000088090000}"/>
    <cellStyle name="Normal 3 3 5 8" xfId="3997" xr:uid="{00000000-0005-0000-0000-000089090000}"/>
    <cellStyle name="Normal 3 3 6" xfId="161" xr:uid="{00000000-0005-0000-0000-00008A090000}"/>
    <cellStyle name="Normal 3 3 6 2" xfId="997" xr:uid="{00000000-0005-0000-0000-00008B090000}"/>
    <cellStyle name="Normal 3 3 6 2 2" xfId="1577" xr:uid="{00000000-0005-0000-0000-00008C090000}"/>
    <cellStyle name="Normal 3 3 6 2 2 2" xfId="3054" xr:uid="{00000000-0005-0000-0000-00008D090000}"/>
    <cellStyle name="Normal 3 3 6 2 2 2 2" xfId="8898" xr:uid="{00000000-0005-0000-0000-00008E090000}"/>
    <cellStyle name="Normal 3 3 6 2 2 3" xfId="7421" xr:uid="{00000000-0005-0000-0000-00008F090000}"/>
    <cellStyle name="Normal 3 3 6 2 2 4" xfId="5106" xr:uid="{00000000-0005-0000-0000-000090090000}"/>
    <cellStyle name="Normal 3 3 6 2 3" xfId="2469" xr:uid="{00000000-0005-0000-0000-000091090000}"/>
    <cellStyle name="Normal 3 3 6 2 3 2" xfId="8313" xr:uid="{00000000-0005-0000-0000-000092090000}"/>
    <cellStyle name="Normal 3 3 6 2 4" xfId="6841" xr:uid="{00000000-0005-0000-0000-000093090000}"/>
    <cellStyle name="Normal 3 3 6 2 5" xfId="4521" xr:uid="{00000000-0005-0000-0000-000094090000}"/>
    <cellStyle name="Normal 3 3 6 3" xfId="741" xr:uid="{00000000-0005-0000-0000-000095090000}"/>
    <cellStyle name="Normal 3 3 6 3 2" xfId="3641" xr:uid="{00000000-0005-0000-0000-000096090000}"/>
    <cellStyle name="Normal 3 3 6 3 2 2" xfId="9485" xr:uid="{00000000-0005-0000-0000-000097090000}"/>
    <cellStyle name="Normal 3 3 6 3 2 3" xfId="5693" xr:uid="{00000000-0005-0000-0000-000098090000}"/>
    <cellStyle name="Normal 3 3 6 3 3" xfId="2213" xr:uid="{00000000-0005-0000-0000-000099090000}"/>
    <cellStyle name="Normal 3 3 6 3 3 2" xfId="8057" xr:uid="{00000000-0005-0000-0000-00009A090000}"/>
    <cellStyle name="Normal 3 3 6 3 4" xfId="6585" xr:uid="{00000000-0005-0000-0000-00009B090000}"/>
    <cellStyle name="Normal 3 3 6 3 5" xfId="4265" xr:uid="{00000000-0005-0000-0000-00009C090000}"/>
    <cellStyle name="Normal 3 3 6 4" xfId="1321" xr:uid="{00000000-0005-0000-0000-00009D090000}"/>
    <cellStyle name="Normal 3 3 6 4 2" xfId="2798" xr:uid="{00000000-0005-0000-0000-00009E090000}"/>
    <cellStyle name="Normal 3 3 6 4 2 2" xfId="8642" xr:uid="{00000000-0005-0000-0000-00009F090000}"/>
    <cellStyle name="Normal 3 3 6 4 3" xfId="7165" xr:uid="{00000000-0005-0000-0000-0000A0090000}"/>
    <cellStyle name="Normal 3 3 6 4 4" xfId="4850" xr:uid="{00000000-0005-0000-0000-0000A1090000}"/>
    <cellStyle name="Normal 3 3 6 5" xfId="417" xr:uid="{00000000-0005-0000-0000-0000A2090000}"/>
    <cellStyle name="Normal 3 3 6 5 2" xfId="3456" xr:uid="{00000000-0005-0000-0000-0000A3090000}"/>
    <cellStyle name="Normal 3 3 6 5 2 2" xfId="9300" xr:uid="{00000000-0005-0000-0000-0000A4090000}"/>
    <cellStyle name="Normal 3 3 6 5 3" xfId="6261" xr:uid="{00000000-0005-0000-0000-0000A5090000}"/>
    <cellStyle name="Normal 3 3 6 5 4" xfId="5508" xr:uid="{00000000-0005-0000-0000-0000A6090000}"/>
    <cellStyle name="Normal 3 3 6 6" xfId="1889" xr:uid="{00000000-0005-0000-0000-0000A7090000}"/>
    <cellStyle name="Normal 3 3 6 6 2" xfId="7733" xr:uid="{00000000-0005-0000-0000-0000A8090000}"/>
    <cellStyle name="Normal 3 3 6 7" xfId="6005" xr:uid="{00000000-0005-0000-0000-0000A9090000}"/>
    <cellStyle name="Normal 3 3 6 8" xfId="3941" xr:uid="{00000000-0005-0000-0000-0000AA090000}"/>
    <cellStyle name="Normal 3 3 7" xfId="869" xr:uid="{00000000-0005-0000-0000-0000AB090000}"/>
    <cellStyle name="Normal 3 3 7 2" xfId="1449" xr:uid="{00000000-0005-0000-0000-0000AC090000}"/>
    <cellStyle name="Normal 3 3 7 2 2" xfId="2926" xr:uid="{00000000-0005-0000-0000-0000AD090000}"/>
    <cellStyle name="Normal 3 3 7 2 2 2" xfId="8770" xr:uid="{00000000-0005-0000-0000-0000AE090000}"/>
    <cellStyle name="Normal 3 3 7 2 3" xfId="7293" xr:uid="{00000000-0005-0000-0000-0000AF090000}"/>
    <cellStyle name="Normal 3 3 7 2 4" xfId="4978" xr:uid="{00000000-0005-0000-0000-0000B0090000}"/>
    <cellStyle name="Normal 3 3 7 3" xfId="2341" xr:uid="{00000000-0005-0000-0000-0000B1090000}"/>
    <cellStyle name="Normal 3 3 7 3 2" xfId="8185" xr:uid="{00000000-0005-0000-0000-0000B2090000}"/>
    <cellStyle name="Normal 3 3 7 4" xfId="6713" xr:uid="{00000000-0005-0000-0000-0000B3090000}"/>
    <cellStyle name="Normal 3 3 7 5" xfId="4393" xr:uid="{00000000-0005-0000-0000-0000B4090000}"/>
    <cellStyle name="Normal 3 3 8" xfId="601" xr:uid="{00000000-0005-0000-0000-0000B5090000}"/>
    <cellStyle name="Normal 3 3 8 2" xfId="3501" xr:uid="{00000000-0005-0000-0000-0000B6090000}"/>
    <cellStyle name="Normal 3 3 8 2 2" xfId="9345" xr:uid="{00000000-0005-0000-0000-0000B7090000}"/>
    <cellStyle name="Normal 3 3 8 2 3" xfId="5553" xr:uid="{00000000-0005-0000-0000-0000B8090000}"/>
    <cellStyle name="Normal 3 3 8 3" xfId="2073" xr:uid="{00000000-0005-0000-0000-0000B9090000}"/>
    <cellStyle name="Normal 3 3 8 3 2" xfId="7917" xr:uid="{00000000-0005-0000-0000-0000BA090000}"/>
    <cellStyle name="Normal 3 3 8 4" xfId="6445" xr:uid="{00000000-0005-0000-0000-0000BB090000}"/>
    <cellStyle name="Normal 3 3 8 5" xfId="4125" xr:uid="{00000000-0005-0000-0000-0000BC090000}"/>
    <cellStyle name="Normal 3 3 9" xfId="1181" xr:uid="{00000000-0005-0000-0000-0000BD090000}"/>
    <cellStyle name="Normal 3 3 9 2" xfId="2658" xr:uid="{00000000-0005-0000-0000-0000BE090000}"/>
    <cellStyle name="Normal 3 3 9 2 2" xfId="8502" xr:uid="{00000000-0005-0000-0000-0000BF090000}"/>
    <cellStyle name="Normal 3 3 9 3" xfId="7025" xr:uid="{00000000-0005-0000-0000-0000C0090000}"/>
    <cellStyle name="Normal 3 3 9 4" xfId="4710" xr:uid="{00000000-0005-0000-0000-0000C1090000}"/>
    <cellStyle name="Normal 3 4" xfId="51" xr:uid="{00000000-0005-0000-0000-0000C2090000}"/>
    <cellStyle name="Normal 3 4 10" xfId="1780" xr:uid="{00000000-0005-0000-0000-0000C3090000}"/>
    <cellStyle name="Normal 3 4 10 2" xfId="7624" xr:uid="{00000000-0005-0000-0000-0000C4090000}"/>
    <cellStyle name="Normal 3 4 11" xfId="5896" xr:uid="{00000000-0005-0000-0000-0000C5090000}"/>
    <cellStyle name="Normal 3 4 12" xfId="3832" xr:uid="{00000000-0005-0000-0000-0000C6090000}"/>
    <cellStyle name="Normal 3 4 2" xfId="95" xr:uid="{00000000-0005-0000-0000-0000C7090000}"/>
    <cellStyle name="Normal 3 4 2 2" xfId="223" xr:uid="{00000000-0005-0000-0000-0000C8090000}"/>
    <cellStyle name="Normal 3 4 2 2 2" xfId="1115" xr:uid="{00000000-0005-0000-0000-0000C9090000}"/>
    <cellStyle name="Normal 3 4 2 2 2 2" xfId="1695" xr:uid="{00000000-0005-0000-0000-0000CA090000}"/>
    <cellStyle name="Normal 3 4 2 2 2 2 2" xfId="3172" xr:uid="{00000000-0005-0000-0000-0000CB090000}"/>
    <cellStyle name="Normal 3 4 2 2 2 2 2 2" xfId="9016" xr:uid="{00000000-0005-0000-0000-0000CC090000}"/>
    <cellStyle name="Normal 3 4 2 2 2 2 3" xfId="7539" xr:uid="{00000000-0005-0000-0000-0000CD090000}"/>
    <cellStyle name="Normal 3 4 2 2 2 2 4" xfId="5224" xr:uid="{00000000-0005-0000-0000-0000CE090000}"/>
    <cellStyle name="Normal 3 4 2 2 2 3" xfId="2587" xr:uid="{00000000-0005-0000-0000-0000CF090000}"/>
    <cellStyle name="Normal 3 4 2 2 2 3 2" xfId="8431" xr:uid="{00000000-0005-0000-0000-0000D0090000}"/>
    <cellStyle name="Normal 3 4 2 2 2 4" xfId="6959" xr:uid="{00000000-0005-0000-0000-0000D1090000}"/>
    <cellStyle name="Normal 3 4 2 2 2 5" xfId="4639" xr:uid="{00000000-0005-0000-0000-0000D2090000}"/>
    <cellStyle name="Normal 3 4 2 2 3" xfId="803" xr:uid="{00000000-0005-0000-0000-0000D3090000}"/>
    <cellStyle name="Normal 3 4 2 2 3 2" xfId="3703" xr:uid="{00000000-0005-0000-0000-0000D4090000}"/>
    <cellStyle name="Normal 3 4 2 2 3 2 2" xfId="9547" xr:uid="{00000000-0005-0000-0000-0000D5090000}"/>
    <cellStyle name="Normal 3 4 2 2 3 2 3" xfId="5755" xr:uid="{00000000-0005-0000-0000-0000D6090000}"/>
    <cellStyle name="Normal 3 4 2 2 3 3" xfId="2275" xr:uid="{00000000-0005-0000-0000-0000D7090000}"/>
    <cellStyle name="Normal 3 4 2 2 3 3 2" xfId="8119" xr:uid="{00000000-0005-0000-0000-0000D8090000}"/>
    <cellStyle name="Normal 3 4 2 2 3 4" xfId="6647" xr:uid="{00000000-0005-0000-0000-0000D9090000}"/>
    <cellStyle name="Normal 3 4 2 2 3 5" xfId="4327" xr:uid="{00000000-0005-0000-0000-0000DA090000}"/>
    <cellStyle name="Normal 3 4 2 2 4" xfId="1383" xr:uid="{00000000-0005-0000-0000-0000DB090000}"/>
    <cellStyle name="Normal 3 4 2 2 4 2" xfId="2860" xr:uid="{00000000-0005-0000-0000-0000DC090000}"/>
    <cellStyle name="Normal 3 4 2 2 4 2 2" xfId="8704" xr:uid="{00000000-0005-0000-0000-0000DD090000}"/>
    <cellStyle name="Normal 3 4 2 2 4 3" xfId="7227" xr:uid="{00000000-0005-0000-0000-0000DE090000}"/>
    <cellStyle name="Normal 3 4 2 2 4 4" xfId="4912" xr:uid="{00000000-0005-0000-0000-0000DF090000}"/>
    <cellStyle name="Normal 3 4 2 2 5" xfId="535" xr:uid="{00000000-0005-0000-0000-0000E0090000}"/>
    <cellStyle name="Normal 3 4 2 2 5 2" xfId="3255" xr:uid="{00000000-0005-0000-0000-0000E1090000}"/>
    <cellStyle name="Normal 3 4 2 2 5 2 2" xfId="9099" xr:uid="{00000000-0005-0000-0000-0000E2090000}"/>
    <cellStyle name="Normal 3 4 2 2 5 3" xfId="6379" xr:uid="{00000000-0005-0000-0000-0000E3090000}"/>
    <cellStyle name="Normal 3 4 2 2 5 4" xfId="5307" xr:uid="{00000000-0005-0000-0000-0000E4090000}"/>
    <cellStyle name="Normal 3 4 2 2 6" xfId="2007" xr:uid="{00000000-0005-0000-0000-0000E5090000}"/>
    <cellStyle name="Normal 3 4 2 2 6 2" xfId="7851" xr:uid="{00000000-0005-0000-0000-0000E6090000}"/>
    <cellStyle name="Normal 3 4 2 2 7" xfId="6067" xr:uid="{00000000-0005-0000-0000-0000E7090000}"/>
    <cellStyle name="Normal 3 4 2 2 8" xfId="4059" xr:uid="{00000000-0005-0000-0000-0000E8090000}"/>
    <cellStyle name="Normal 3 4 2 3" xfId="931" xr:uid="{00000000-0005-0000-0000-0000E9090000}"/>
    <cellStyle name="Normal 3 4 2 3 2" xfId="1511" xr:uid="{00000000-0005-0000-0000-0000EA090000}"/>
    <cellStyle name="Normal 3 4 2 3 2 2" xfId="2988" xr:uid="{00000000-0005-0000-0000-0000EB090000}"/>
    <cellStyle name="Normal 3 4 2 3 2 2 2" xfId="8832" xr:uid="{00000000-0005-0000-0000-0000EC090000}"/>
    <cellStyle name="Normal 3 4 2 3 2 3" xfId="7355" xr:uid="{00000000-0005-0000-0000-0000ED090000}"/>
    <cellStyle name="Normal 3 4 2 3 2 4" xfId="5040" xr:uid="{00000000-0005-0000-0000-0000EE090000}"/>
    <cellStyle name="Normal 3 4 2 3 3" xfId="2403" xr:uid="{00000000-0005-0000-0000-0000EF090000}"/>
    <cellStyle name="Normal 3 4 2 3 3 2" xfId="8247" xr:uid="{00000000-0005-0000-0000-0000F0090000}"/>
    <cellStyle name="Normal 3 4 2 3 4" xfId="6775" xr:uid="{00000000-0005-0000-0000-0000F1090000}"/>
    <cellStyle name="Normal 3 4 2 3 5" xfId="4455" xr:uid="{00000000-0005-0000-0000-0000F2090000}"/>
    <cellStyle name="Normal 3 4 2 4" xfId="675" xr:uid="{00000000-0005-0000-0000-0000F3090000}"/>
    <cellStyle name="Normal 3 4 2 4 2" xfId="3575" xr:uid="{00000000-0005-0000-0000-0000F4090000}"/>
    <cellStyle name="Normal 3 4 2 4 2 2" xfId="9419" xr:uid="{00000000-0005-0000-0000-0000F5090000}"/>
    <cellStyle name="Normal 3 4 2 4 2 3" xfId="5627" xr:uid="{00000000-0005-0000-0000-0000F6090000}"/>
    <cellStyle name="Normal 3 4 2 4 3" xfId="2147" xr:uid="{00000000-0005-0000-0000-0000F7090000}"/>
    <cellStyle name="Normal 3 4 2 4 3 2" xfId="7991" xr:uid="{00000000-0005-0000-0000-0000F8090000}"/>
    <cellStyle name="Normal 3 4 2 4 4" xfId="6519" xr:uid="{00000000-0005-0000-0000-0000F9090000}"/>
    <cellStyle name="Normal 3 4 2 4 5" xfId="4199" xr:uid="{00000000-0005-0000-0000-0000FA090000}"/>
    <cellStyle name="Normal 3 4 2 5" xfId="1255" xr:uid="{00000000-0005-0000-0000-0000FB090000}"/>
    <cellStyle name="Normal 3 4 2 5 2" xfId="2732" xr:uid="{00000000-0005-0000-0000-0000FC090000}"/>
    <cellStyle name="Normal 3 4 2 5 2 2" xfId="8576" xr:uid="{00000000-0005-0000-0000-0000FD090000}"/>
    <cellStyle name="Normal 3 4 2 5 3" xfId="7099" xr:uid="{00000000-0005-0000-0000-0000FE090000}"/>
    <cellStyle name="Normal 3 4 2 5 4" xfId="4784" xr:uid="{00000000-0005-0000-0000-0000FF090000}"/>
    <cellStyle name="Normal 3 4 2 6" xfId="351" xr:uid="{00000000-0005-0000-0000-0000000A0000}"/>
    <cellStyle name="Normal 3 4 2 6 2" xfId="3348" xr:uid="{00000000-0005-0000-0000-0000010A0000}"/>
    <cellStyle name="Normal 3 4 2 6 2 2" xfId="9192" xr:uid="{00000000-0005-0000-0000-0000020A0000}"/>
    <cellStyle name="Normal 3 4 2 6 3" xfId="6195" xr:uid="{00000000-0005-0000-0000-0000030A0000}"/>
    <cellStyle name="Normal 3 4 2 6 4" xfId="5400" xr:uid="{00000000-0005-0000-0000-0000040A0000}"/>
    <cellStyle name="Normal 3 4 2 7" xfId="1823" xr:uid="{00000000-0005-0000-0000-0000050A0000}"/>
    <cellStyle name="Normal 3 4 2 7 2" xfId="7667" xr:uid="{00000000-0005-0000-0000-0000060A0000}"/>
    <cellStyle name="Normal 3 4 2 8" xfId="5939" xr:uid="{00000000-0005-0000-0000-0000070A0000}"/>
    <cellStyle name="Normal 3 4 2 9" xfId="3875" xr:uid="{00000000-0005-0000-0000-0000080A0000}"/>
    <cellStyle name="Normal 3 4 3" xfId="137" xr:uid="{00000000-0005-0000-0000-0000090A0000}"/>
    <cellStyle name="Normal 3 4 3 2" xfId="265" xr:uid="{00000000-0005-0000-0000-00000A0A0000}"/>
    <cellStyle name="Normal 3 4 3 2 2" xfId="1157" xr:uid="{00000000-0005-0000-0000-00000B0A0000}"/>
    <cellStyle name="Normal 3 4 3 2 2 2" xfId="1737" xr:uid="{00000000-0005-0000-0000-00000C0A0000}"/>
    <cellStyle name="Normal 3 4 3 2 2 2 2" xfId="3214" xr:uid="{00000000-0005-0000-0000-00000D0A0000}"/>
    <cellStyle name="Normal 3 4 3 2 2 2 2 2" xfId="9058" xr:uid="{00000000-0005-0000-0000-00000E0A0000}"/>
    <cellStyle name="Normal 3 4 3 2 2 2 3" xfId="7581" xr:uid="{00000000-0005-0000-0000-00000F0A0000}"/>
    <cellStyle name="Normal 3 4 3 2 2 2 4" xfId="5266" xr:uid="{00000000-0005-0000-0000-0000100A0000}"/>
    <cellStyle name="Normal 3 4 3 2 2 3" xfId="2629" xr:uid="{00000000-0005-0000-0000-0000110A0000}"/>
    <cellStyle name="Normal 3 4 3 2 2 3 2" xfId="8473" xr:uid="{00000000-0005-0000-0000-0000120A0000}"/>
    <cellStyle name="Normal 3 4 3 2 2 4" xfId="7001" xr:uid="{00000000-0005-0000-0000-0000130A0000}"/>
    <cellStyle name="Normal 3 4 3 2 2 5" xfId="4681" xr:uid="{00000000-0005-0000-0000-0000140A0000}"/>
    <cellStyle name="Normal 3 4 3 2 3" xfId="845" xr:uid="{00000000-0005-0000-0000-0000150A0000}"/>
    <cellStyle name="Normal 3 4 3 2 3 2" xfId="3745" xr:uid="{00000000-0005-0000-0000-0000160A0000}"/>
    <cellStyle name="Normal 3 4 3 2 3 2 2" xfId="9589" xr:uid="{00000000-0005-0000-0000-0000170A0000}"/>
    <cellStyle name="Normal 3 4 3 2 3 2 3" xfId="5797" xr:uid="{00000000-0005-0000-0000-0000180A0000}"/>
    <cellStyle name="Normal 3 4 3 2 3 3" xfId="2317" xr:uid="{00000000-0005-0000-0000-0000190A0000}"/>
    <cellStyle name="Normal 3 4 3 2 3 3 2" xfId="8161" xr:uid="{00000000-0005-0000-0000-00001A0A0000}"/>
    <cellStyle name="Normal 3 4 3 2 3 4" xfId="6689" xr:uid="{00000000-0005-0000-0000-00001B0A0000}"/>
    <cellStyle name="Normal 3 4 3 2 3 5" xfId="4369" xr:uid="{00000000-0005-0000-0000-00001C0A0000}"/>
    <cellStyle name="Normal 3 4 3 2 4" xfId="1425" xr:uid="{00000000-0005-0000-0000-00001D0A0000}"/>
    <cellStyle name="Normal 3 4 3 2 4 2" xfId="2902" xr:uid="{00000000-0005-0000-0000-00001E0A0000}"/>
    <cellStyle name="Normal 3 4 3 2 4 2 2" xfId="8746" xr:uid="{00000000-0005-0000-0000-00001F0A0000}"/>
    <cellStyle name="Normal 3 4 3 2 4 3" xfId="7269" xr:uid="{00000000-0005-0000-0000-0000200A0000}"/>
    <cellStyle name="Normal 3 4 3 2 4 4" xfId="4954" xr:uid="{00000000-0005-0000-0000-0000210A0000}"/>
    <cellStyle name="Normal 3 4 3 2 5" xfId="577" xr:uid="{00000000-0005-0000-0000-0000220A0000}"/>
    <cellStyle name="Normal 3 4 3 2 5 2" xfId="3477" xr:uid="{00000000-0005-0000-0000-0000230A0000}"/>
    <cellStyle name="Normal 3 4 3 2 5 2 2" xfId="9321" xr:uid="{00000000-0005-0000-0000-0000240A0000}"/>
    <cellStyle name="Normal 3 4 3 2 5 3" xfId="6421" xr:uid="{00000000-0005-0000-0000-0000250A0000}"/>
    <cellStyle name="Normal 3 4 3 2 5 4" xfId="5529" xr:uid="{00000000-0005-0000-0000-0000260A0000}"/>
    <cellStyle name="Normal 3 4 3 2 6" xfId="2049" xr:uid="{00000000-0005-0000-0000-0000270A0000}"/>
    <cellStyle name="Normal 3 4 3 2 6 2" xfId="7893" xr:uid="{00000000-0005-0000-0000-0000280A0000}"/>
    <cellStyle name="Normal 3 4 3 2 7" xfId="6109" xr:uid="{00000000-0005-0000-0000-0000290A0000}"/>
    <cellStyle name="Normal 3 4 3 2 8" xfId="4101" xr:uid="{00000000-0005-0000-0000-00002A0A0000}"/>
    <cellStyle name="Normal 3 4 3 3" xfId="973" xr:uid="{00000000-0005-0000-0000-00002B0A0000}"/>
    <cellStyle name="Normal 3 4 3 3 2" xfId="1553" xr:uid="{00000000-0005-0000-0000-00002C0A0000}"/>
    <cellStyle name="Normal 3 4 3 3 2 2" xfId="3030" xr:uid="{00000000-0005-0000-0000-00002D0A0000}"/>
    <cellStyle name="Normal 3 4 3 3 2 2 2" xfId="8874" xr:uid="{00000000-0005-0000-0000-00002E0A0000}"/>
    <cellStyle name="Normal 3 4 3 3 2 3" xfId="7397" xr:uid="{00000000-0005-0000-0000-00002F0A0000}"/>
    <cellStyle name="Normal 3 4 3 3 2 4" xfId="5082" xr:uid="{00000000-0005-0000-0000-0000300A0000}"/>
    <cellStyle name="Normal 3 4 3 3 3" xfId="2445" xr:uid="{00000000-0005-0000-0000-0000310A0000}"/>
    <cellStyle name="Normal 3 4 3 3 3 2" xfId="8289" xr:uid="{00000000-0005-0000-0000-0000320A0000}"/>
    <cellStyle name="Normal 3 4 3 3 4" xfId="6817" xr:uid="{00000000-0005-0000-0000-0000330A0000}"/>
    <cellStyle name="Normal 3 4 3 3 5" xfId="4497" xr:uid="{00000000-0005-0000-0000-0000340A0000}"/>
    <cellStyle name="Normal 3 4 3 4" xfId="717" xr:uid="{00000000-0005-0000-0000-0000350A0000}"/>
    <cellStyle name="Normal 3 4 3 4 2" xfId="3617" xr:uid="{00000000-0005-0000-0000-0000360A0000}"/>
    <cellStyle name="Normal 3 4 3 4 2 2" xfId="9461" xr:uid="{00000000-0005-0000-0000-0000370A0000}"/>
    <cellStyle name="Normal 3 4 3 4 2 3" xfId="5669" xr:uid="{00000000-0005-0000-0000-0000380A0000}"/>
    <cellStyle name="Normal 3 4 3 4 3" xfId="2189" xr:uid="{00000000-0005-0000-0000-0000390A0000}"/>
    <cellStyle name="Normal 3 4 3 4 3 2" xfId="8033" xr:uid="{00000000-0005-0000-0000-00003A0A0000}"/>
    <cellStyle name="Normal 3 4 3 4 4" xfId="6561" xr:uid="{00000000-0005-0000-0000-00003B0A0000}"/>
    <cellStyle name="Normal 3 4 3 4 5" xfId="4241" xr:uid="{00000000-0005-0000-0000-00003C0A0000}"/>
    <cellStyle name="Normal 3 4 3 5" xfId="1297" xr:uid="{00000000-0005-0000-0000-00003D0A0000}"/>
    <cellStyle name="Normal 3 4 3 5 2" xfId="2774" xr:uid="{00000000-0005-0000-0000-00003E0A0000}"/>
    <cellStyle name="Normal 3 4 3 5 2 2" xfId="8618" xr:uid="{00000000-0005-0000-0000-00003F0A0000}"/>
    <cellStyle name="Normal 3 4 3 5 3" xfId="7141" xr:uid="{00000000-0005-0000-0000-0000400A0000}"/>
    <cellStyle name="Normal 3 4 3 5 4" xfId="4826" xr:uid="{00000000-0005-0000-0000-0000410A0000}"/>
    <cellStyle name="Normal 3 4 3 6" xfId="393" xr:uid="{00000000-0005-0000-0000-0000420A0000}"/>
    <cellStyle name="Normal 3 4 3 6 2" xfId="3359" xr:uid="{00000000-0005-0000-0000-0000430A0000}"/>
    <cellStyle name="Normal 3 4 3 6 2 2" xfId="9203" xr:uid="{00000000-0005-0000-0000-0000440A0000}"/>
    <cellStyle name="Normal 3 4 3 6 3" xfId="6237" xr:uid="{00000000-0005-0000-0000-0000450A0000}"/>
    <cellStyle name="Normal 3 4 3 6 4" xfId="5411" xr:uid="{00000000-0005-0000-0000-0000460A0000}"/>
    <cellStyle name="Normal 3 4 3 7" xfId="1865" xr:uid="{00000000-0005-0000-0000-0000470A0000}"/>
    <cellStyle name="Normal 3 4 3 7 2" xfId="7709" xr:uid="{00000000-0005-0000-0000-0000480A0000}"/>
    <cellStyle name="Normal 3 4 3 8" xfId="5981" xr:uid="{00000000-0005-0000-0000-0000490A0000}"/>
    <cellStyle name="Normal 3 4 3 9" xfId="3917" xr:uid="{00000000-0005-0000-0000-00004A0A0000}"/>
    <cellStyle name="Normal 3 4 4" xfId="180" xr:uid="{00000000-0005-0000-0000-00004B0A0000}"/>
    <cellStyle name="Normal 3 4 4 2" xfId="1072" xr:uid="{00000000-0005-0000-0000-00004C0A0000}"/>
    <cellStyle name="Normal 3 4 4 2 2" xfId="1652" xr:uid="{00000000-0005-0000-0000-00004D0A0000}"/>
    <cellStyle name="Normal 3 4 4 2 2 2" xfId="3129" xr:uid="{00000000-0005-0000-0000-00004E0A0000}"/>
    <cellStyle name="Normal 3 4 4 2 2 2 2" xfId="8973" xr:uid="{00000000-0005-0000-0000-00004F0A0000}"/>
    <cellStyle name="Normal 3 4 4 2 2 3" xfId="7496" xr:uid="{00000000-0005-0000-0000-0000500A0000}"/>
    <cellStyle name="Normal 3 4 4 2 2 4" xfId="5181" xr:uid="{00000000-0005-0000-0000-0000510A0000}"/>
    <cellStyle name="Normal 3 4 4 2 3" xfId="2544" xr:uid="{00000000-0005-0000-0000-0000520A0000}"/>
    <cellStyle name="Normal 3 4 4 2 3 2" xfId="8388" xr:uid="{00000000-0005-0000-0000-0000530A0000}"/>
    <cellStyle name="Normal 3 4 4 2 4" xfId="6916" xr:uid="{00000000-0005-0000-0000-0000540A0000}"/>
    <cellStyle name="Normal 3 4 4 2 5" xfId="4596" xr:uid="{00000000-0005-0000-0000-0000550A0000}"/>
    <cellStyle name="Normal 3 4 4 3" xfId="760" xr:uid="{00000000-0005-0000-0000-0000560A0000}"/>
    <cellStyle name="Normal 3 4 4 3 2" xfId="3660" xr:uid="{00000000-0005-0000-0000-0000570A0000}"/>
    <cellStyle name="Normal 3 4 4 3 2 2" xfId="9504" xr:uid="{00000000-0005-0000-0000-0000580A0000}"/>
    <cellStyle name="Normal 3 4 4 3 2 3" xfId="5712" xr:uid="{00000000-0005-0000-0000-0000590A0000}"/>
    <cellStyle name="Normal 3 4 4 3 3" xfId="2232" xr:uid="{00000000-0005-0000-0000-00005A0A0000}"/>
    <cellStyle name="Normal 3 4 4 3 3 2" xfId="8076" xr:uid="{00000000-0005-0000-0000-00005B0A0000}"/>
    <cellStyle name="Normal 3 4 4 3 4" xfId="6604" xr:uid="{00000000-0005-0000-0000-00005C0A0000}"/>
    <cellStyle name="Normal 3 4 4 3 5" xfId="4284" xr:uid="{00000000-0005-0000-0000-00005D0A0000}"/>
    <cellStyle name="Normal 3 4 4 4" xfId="1340" xr:uid="{00000000-0005-0000-0000-00005E0A0000}"/>
    <cellStyle name="Normal 3 4 4 4 2" xfId="2817" xr:uid="{00000000-0005-0000-0000-00005F0A0000}"/>
    <cellStyle name="Normal 3 4 4 4 2 2" xfId="8661" xr:uid="{00000000-0005-0000-0000-0000600A0000}"/>
    <cellStyle name="Normal 3 4 4 4 3" xfId="7184" xr:uid="{00000000-0005-0000-0000-0000610A0000}"/>
    <cellStyle name="Normal 3 4 4 4 4" xfId="4869" xr:uid="{00000000-0005-0000-0000-0000620A0000}"/>
    <cellStyle name="Normal 3 4 4 5" xfId="492" xr:uid="{00000000-0005-0000-0000-0000630A0000}"/>
    <cellStyle name="Normal 3 4 4 5 2" xfId="3461" xr:uid="{00000000-0005-0000-0000-0000640A0000}"/>
    <cellStyle name="Normal 3 4 4 5 2 2" xfId="9305" xr:uid="{00000000-0005-0000-0000-0000650A0000}"/>
    <cellStyle name="Normal 3 4 4 5 3" xfId="6336" xr:uid="{00000000-0005-0000-0000-0000660A0000}"/>
    <cellStyle name="Normal 3 4 4 5 4" xfId="5513" xr:uid="{00000000-0005-0000-0000-0000670A0000}"/>
    <cellStyle name="Normal 3 4 4 6" xfId="1964" xr:uid="{00000000-0005-0000-0000-0000680A0000}"/>
    <cellStyle name="Normal 3 4 4 6 2" xfId="7808" xr:uid="{00000000-0005-0000-0000-0000690A0000}"/>
    <cellStyle name="Normal 3 4 4 7" xfId="6024" xr:uid="{00000000-0005-0000-0000-00006A0A0000}"/>
    <cellStyle name="Normal 3 4 4 8" xfId="4016" xr:uid="{00000000-0005-0000-0000-00006B0A0000}"/>
    <cellStyle name="Normal 3 4 5" xfId="449" xr:uid="{00000000-0005-0000-0000-00006C0A0000}"/>
    <cellStyle name="Normal 3 4 5 2" xfId="1029" xr:uid="{00000000-0005-0000-0000-00006D0A0000}"/>
    <cellStyle name="Normal 3 4 5 2 2" xfId="3789" xr:uid="{00000000-0005-0000-0000-00006E0A0000}"/>
    <cellStyle name="Normal 3 4 5 2 2 2" xfId="9633" xr:uid="{00000000-0005-0000-0000-00006F0A0000}"/>
    <cellStyle name="Normal 3 4 5 2 2 3" xfId="5841" xr:uid="{00000000-0005-0000-0000-0000700A0000}"/>
    <cellStyle name="Normal 3 4 5 2 3" xfId="2501" xr:uid="{00000000-0005-0000-0000-0000710A0000}"/>
    <cellStyle name="Normal 3 4 5 2 3 2" xfId="8345" xr:uid="{00000000-0005-0000-0000-0000720A0000}"/>
    <cellStyle name="Normal 3 4 5 2 4" xfId="6873" xr:uid="{00000000-0005-0000-0000-0000730A0000}"/>
    <cellStyle name="Normal 3 4 5 2 5" xfId="4553" xr:uid="{00000000-0005-0000-0000-0000740A0000}"/>
    <cellStyle name="Normal 3 4 5 3" xfId="1609" xr:uid="{00000000-0005-0000-0000-0000750A0000}"/>
    <cellStyle name="Normal 3 4 5 3 2" xfId="3086" xr:uid="{00000000-0005-0000-0000-0000760A0000}"/>
    <cellStyle name="Normal 3 4 5 3 2 2" xfId="8930" xr:uid="{00000000-0005-0000-0000-0000770A0000}"/>
    <cellStyle name="Normal 3 4 5 3 3" xfId="7453" xr:uid="{00000000-0005-0000-0000-0000780A0000}"/>
    <cellStyle name="Normal 3 4 5 3 4" xfId="5138" xr:uid="{00000000-0005-0000-0000-0000790A0000}"/>
    <cellStyle name="Normal 3 4 5 4" xfId="1921" xr:uid="{00000000-0005-0000-0000-00007A0A0000}"/>
    <cellStyle name="Normal 3 4 5 4 2" xfId="7765" xr:uid="{00000000-0005-0000-0000-00007B0A0000}"/>
    <cellStyle name="Normal 3 4 5 5" xfId="6293" xr:uid="{00000000-0005-0000-0000-00007C0A0000}"/>
    <cellStyle name="Normal 3 4 5 6" xfId="3973" xr:uid="{00000000-0005-0000-0000-00007D0A0000}"/>
    <cellStyle name="Normal 3 4 6" xfId="888" xr:uid="{00000000-0005-0000-0000-00007E0A0000}"/>
    <cellStyle name="Normal 3 4 6 2" xfId="1468" xr:uid="{00000000-0005-0000-0000-00007F0A0000}"/>
    <cellStyle name="Normal 3 4 6 2 2" xfId="2945" xr:uid="{00000000-0005-0000-0000-0000800A0000}"/>
    <cellStyle name="Normal 3 4 6 2 2 2" xfId="8789" xr:uid="{00000000-0005-0000-0000-0000810A0000}"/>
    <cellStyle name="Normal 3 4 6 2 3" xfId="7312" xr:uid="{00000000-0005-0000-0000-0000820A0000}"/>
    <cellStyle name="Normal 3 4 6 2 4" xfId="4997" xr:uid="{00000000-0005-0000-0000-0000830A0000}"/>
    <cellStyle name="Normal 3 4 6 3" xfId="2360" xr:uid="{00000000-0005-0000-0000-0000840A0000}"/>
    <cellStyle name="Normal 3 4 6 3 2" xfId="8204" xr:uid="{00000000-0005-0000-0000-0000850A0000}"/>
    <cellStyle name="Normal 3 4 6 4" xfId="6732" xr:uid="{00000000-0005-0000-0000-0000860A0000}"/>
    <cellStyle name="Normal 3 4 6 5" xfId="4412" xr:uid="{00000000-0005-0000-0000-0000870A0000}"/>
    <cellStyle name="Normal 3 4 7" xfId="632" xr:uid="{00000000-0005-0000-0000-0000880A0000}"/>
    <cellStyle name="Normal 3 4 7 2" xfId="3532" xr:uid="{00000000-0005-0000-0000-0000890A0000}"/>
    <cellStyle name="Normal 3 4 7 2 2" xfId="9376" xr:uid="{00000000-0005-0000-0000-00008A0A0000}"/>
    <cellStyle name="Normal 3 4 7 2 3" xfId="5584" xr:uid="{00000000-0005-0000-0000-00008B0A0000}"/>
    <cellStyle name="Normal 3 4 7 3" xfId="2104" xr:uid="{00000000-0005-0000-0000-00008C0A0000}"/>
    <cellStyle name="Normal 3 4 7 3 2" xfId="7948" xr:uid="{00000000-0005-0000-0000-00008D0A0000}"/>
    <cellStyle name="Normal 3 4 7 4" xfId="6476" xr:uid="{00000000-0005-0000-0000-00008E0A0000}"/>
    <cellStyle name="Normal 3 4 7 5" xfId="4156" xr:uid="{00000000-0005-0000-0000-00008F0A0000}"/>
    <cellStyle name="Normal 3 4 8" xfId="1212" xr:uid="{00000000-0005-0000-0000-0000900A0000}"/>
    <cellStyle name="Normal 3 4 8 2" xfId="2689" xr:uid="{00000000-0005-0000-0000-0000910A0000}"/>
    <cellStyle name="Normal 3 4 8 2 2" xfId="8533" xr:uid="{00000000-0005-0000-0000-0000920A0000}"/>
    <cellStyle name="Normal 3 4 8 3" xfId="7056" xr:uid="{00000000-0005-0000-0000-0000930A0000}"/>
    <cellStyle name="Normal 3 4 8 4" xfId="4741" xr:uid="{00000000-0005-0000-0000-0000940A0000}"/>
    <cellStyle name="Normal 3 4 9" xfId="308" xr:uid="{00000000-0005-0000-0000-0000950A0000}"/>
    <cellStyle name="Normal 3 4 9 2" xfId="3312" xr:uid="{00000000-0005-0000-0000-0000960A0000}"/>
    <cellStyle name="Normal 3 4 9 2 2" xfId="9156" xr:uid="{00000000-0005-0000-0000-0000970A0000}"/>
    <cellStyle name="Normal 3 4 9 3" xfId="6152" xr:uid="{00000000-0005-0000-0000-0000980A0000}"/>
    <cellStyle name="Normal 3 4 9 4" xfId="5364" xr:uid="{00000000-0005-0000-0000-0000990A0000}"/>
    <cellStyle name="Normal 3 5" xfId="59" xr:uid="{00000000-0005-0000-0000-00009A0A0000}"/>
    <cellStyle name="Normal 3 5 10" xfId="1788" xr:uid="{00000000-0005-0000-0000-00009B0A0000}"/>
    <cellStyle name="Normal 3 5 10 2" xfId="7632" xr:uid="{00000000-0005-0000-0000-00009C0A0000}"/>
    <cellStyle name="Normal 3 5 11" xfId="5904" xr:uid="{00000000-0005-0000-0000-00009D0A0000}"/>
    <cellStyle name="Normal 3 5 12" xfId="3840" xr:uid="{00000000-0005-0000-0000-00009E0A0000}"/>
    <cellStyle name="Normal 3 5 2" xfId="103" xr:uid="{00000000-0005-0000-0000-00009F0A0000}"/>
    <cellStyle name="Normal 3 5 2 2" xfId="231" xr:uid="{00000000-0005-0000-0000-0000A00A0000}"/>
    <cellStyle name="Normal 3 5 2 2 2" xfId="1123" xr:uid="{00000000-0005-0000-0000-0000A10A0000}"/>
    <cellStyle name="Normal 3 5 2 2 2 2" xfId="1703" xr:uid="{00000000-0005-0000-0000-0000A20A0000}"/>
    <cellStyle name="Normal 3 5 2 2 2 2 2" xfId="3180" xr:uid="{00000000-0005-0000-0000-0000A30A0000}"/>
    <cellStyle name="Normal 3 5 2 2 2 2 2 2" xfId="9024" xr:uid="{00000000-0005-0000-0000-0000A40A0000}"/>
    <cellStyle name="Normal 3 5 2 2 2 2 3" xfId="7547" xr:uid="{00000000-0005-0000-0000-0000A50A0000}"/>
    <cellStyle name="Normal 3 5 2 2 2 2 4" xfId="5232" xr:uid="{00000000-0005-0000-0000-0000A60A0000}"/>
    <cellStyle name="Normal 3 5 2 2 2 3" xfId="2595" xr:uid="{00000000-0005-0000-0000-0000A70A0000}"/>
    <cellStyle name="Normal 3 5 2 2 2 3 2" xfId="8439" xr:uid="{00000000-0005-0000-0000-0000A80A0000}"/>
    <cellStyle name="Normal 3 5 2 2 2 4" xfId="6967" xr:uid="{00000000-0005-0000-0000-0000A90A0000}"/>
    <cellStyle name="Normal 3 5 2 2 2 5" xfId="4647" xr:uid="{00000000-0005-0000-0000-0000AA0A0000}"/>
    <cellStyle name="Normal 3 5 2 2 3" xfId="811" xr:uid="{00000000-0005-0000-0000-0000AB0A0000}"/>
    <cellStyle name="Normal 3 5 2 2 3 2" xfId="3711" xr:uid="{00000000-0005-0000-0000-0000AC0A0000}"/>
    <cellStyle name="Normal 3 5 2 2 3 2 2" xfId="9555" xr:uid="{00000000-0005-0000-0000-0000AD0A0000}"/>
    <cellStyle name="Normal 3 5 2 2 3 2 3" xfId="5763" xr:uid="{00000000-0005-0000-0000-0000AE0A0000}"/>
    <cellStyle name="Normal 3 5 2 2 3 3" xfId="2283" xr:uid="{00000000-0005-0000-0000-0000AF0A0000}"/>
    <cellStyle name="Normal 3 5 2 2 3 3 2" xfId="8127" xr:uid="{00000000-0005-0000-0000-0000B00A0000}"/>
    <cellStyle name="Normal 3 5 2 2 3 4" xfId="6655" xr:uid="{00000000-0005-0000-0000-0000B10A0000}"/>
    <cellStyle name="Normal 3 5 2 2 3 5" xfId="4335" xr:uid="{00000000-0005-0000-0000-0000B20A0000}"/>
    <cellStyle name="Normal 3 5 2 2 4" xfId="1391" xr:uid="{00000000-0005-0000-0000-0000B30A0000}"/>
    <cellStyle name="Normal 3 5 2 2 4 2" xfId="2868" xr:uid="{00000000-0005-0000-0000-0000B40A0000}"/>
    <cellStyle name="Normal 3 5 2 2 4 2 2" xfId="8712" xr:uid="{00000000-0005-0000-0000-0000B50A0000}"/>
    <cellStyle name="Normal 3 5 2 2 4 3" xfId="7235" xr:uid="{00000000-0005-0000-0000-0000B60A0000}"/>
    <cellStyle name="Normal 3 5 2 2 4 4" xfId="4920" xr:uid="{00000000-0005-0000-0000-0000B70A0000}"/>
    <cellStyle name="Normal 3 5 2 2 5" xfId="543" xr:uid="{00000000-0005-0000-0000-0000B80A0000}"/>
    <cellStyle name="Normal 3 5 2 2 5 2" xfId="3346" xr:uid="{00000000-0005-0000-0000-0000B90A0000}"/>
    <cellStyle name="Normal 3 5 2 2 5 2 2" xfId="9190" xr:uid="{00000000-0005-0000-0000-0000BA0A0000}"/>
    <cellStyle name="Normal 3 5 2 2 5 3" xfId="6387" xr:uid="{00000000-0005-0000-0000-0000BB0A0000}"/>
    <cellStyle name="Normal 3 5 2 2 5 4" xfId="5398" xr:uid="{00000000-0005-0000-0000-0000BC0A0000}"/>
    <cellStyle name="Normal 3 5 2 2 6" xfId="2015" xr:uid="{00000000-0005-0000-0000-0000BD0A0000}"/>
    <cellStyle name="Normal 3 5 2 2 6 2" xfId="7859" xr:uid="{00000000-0005-0000-0000-0000BE0A0000}"/>
    <cellStyle name="Normal 3 5 2 2 7" xfId="6075" xr:uid="{00000000-0005-0000-0000-0000BF0A0000}"/>
    <cellStyle name="Normal 3 5 2 2 8" xfId="4067" xr:uid="{00000000-0005-0000-0000-0000C00A0000}"/>
    <cellStyle name="Normal 3 5 2 3" xfId="939" xr:uid="{00000000-0005-0000-0000-0000C10A0000}"/>
    <cellStyle name="Normal 3 5 2 3 2" xfId="1519" xr:uid="{00000000-0005-0000-0000-0000C20A0000}"/>
    <cellStyle name="Normal 3 5 2 3 2 2" xfId="2996" xr:uid="{00000000-0005-0000-0000-0000C30A0000}"/>
    <cellStyle name="Normal 3 5 2 3 2 2 2" xfId="8840" xr:uid="{00000000-0005-0000-0000-0000C40A0000}"/>
    <cellStyle name="Normal 3 5 2 3 2 3" xfId="7363" xr:uid="{00000000-0005-0000-0000-0000C50A0000}"/>
    <cellStyle name="Normal 3 5 2 3 2 4" xfId="5048" xr:uid="{00000000-0005-0000-0000-0000C60A0000}"/>
    <cellStyle name="Normal 3 5 2 3 3" xfId="2411" xr:uid="{00000000-0005-0000-0000-0000C70A0000}"/>
    <cellStyle name="Normal 3 5 2 3 3 2" xfId="8255" xr:uid="{00000000-0005-0000-0000-0000C80A0000}"/>
    <cellStyle name="Normal 3 5 2 3 4" xfId="6783" xr:uid="{00000000-0005-0000-0000-0000C90A0000}"/>
    <cellStyle name="Normal 3 5 2 3 5" xfId="4463" xr:uid="{00000000-0005-0000-0000-0000CA0A0000}"/>
    <cellStyle name="Normal 3 5 2 4" xfId="683" xr:uid="{00000000-0005-0000-0000-0000CB0A0000}"/>
    <cellStyle name="Normal 3 5 2 4 2" xfId="3583" xr:uid="{00000000-0005-0000-0000-0000CC0A0000}"/>
    <cellStyle name="Normal 3 5 2 4 2 2" xfId="9427" xr:uid="{00000000-0005-0000-0000-0000CD0A0000}"/>
    <cellStyle name="Normal 3 5 2 4 2 3" xfId="5635" xr:uid="{00000000-0005-0000-0000-0000CE0A0000}"/>
    <cellStyle name="Normal 3 5 2 4 3" xfId="2155" xr:uid="{00000000-0005-0000-0000-0000CF0A0000}"/>
    <cellStyle name="Normal 3 5 2 4 3 2" xfId="7999" xr:uid="{00000000-0005-0000-0000-0000D00A0000}"/>
    <cellStyle name="Normal 3 5 2 4 4" xfId="6527" xr:uid="{00000000-0005-0000-0000-0000D10A0000}"/>
    <cellStyle name="Normal 3 5 2 4 5" xfId="4207" xr:uid="{00000000-0005-0000-0000-0000D20A0000}"/>
    <cellStyle name="Normal 3 5 2 5" xfId="1263" xr:uid="{00000000-0005-0000-0000-0000D30A0000}"/>
    <cellStyle name="Normal 3 5 2 5 2" xfId="2740" xr:uid="{00000000-0005-0000-0000-0000D40A0000}"/>
    <cellStyle name="Normal 3 5 2 5 2 2" xfId="8584" xr:uid="{00000000-0005-0000-0000-0000D50A0000}"/>
    <cellStyle name="Normal 3 5 2 5 3" xfId="7107" xr:uid="{00000000-0005-0000-0000-0000D60A0000}"/>
    <cellStyle name="Normal 3 5 2 5 4" xfId="4792" xr:uid="{00000000-0005-0000-0000-0000D70A0000}"/>
    <cellStyle name="Normal 3 5 2 6" xfId="359" xr:uid="{00000000-0005-0000-0000-0000D80A0000}"/>
    <cellStyle name="Normal 3 5 2 6 2" xfId="3459" xr:uid="{00000000-0005-0000-0000-0000D90A0000}"/>
    <cellStyle name="Normal 3 5 2 6 2 2" xfId="9303" xr:uid="{00000000-0005-0000-0000-0000DA0A0000}"/>
    <cellStyle name="Normal 3 5 2 6 3" xfId="6203" xr:uid="{00000000-0005-0000-0000-0000DB0A0000}"/>
    <cellStyle name="Normal 3 5 2 6 4" xfId="5511" xr:uid="{00000000-0005-0000-0000-0000DC0A0000}"/>
    <cellStyle name="Normal 3 5 2 7" xfId="1831" xr:uid="{00000000-0005-0000-0000-0000DD0A0000}"/>
    <cellStyle name="Normal 3 5 2 7 2" xfId="7675" xr:uid="{00000000-0005-0000-0000-0000DE0A0000}"/>
    <cellStyle name="Normal 3 5 2 8" xfId="5947" xr:uid="{00000000-0005-0000-0000-0000DF0A0000}"/>
    <cellStyle name="Normal 3 5 2 9" xfId="3883" xr:uid="{00000000-0005-0000-0000-0000E00A0000}"/>
    <cellStyle name="Normal 3 5 3" xfId="145" xr:uid="{00000000-0005-0000-0000-0000E10A0000}"/>
    <cellStyle name="Normal 3 5 3 2" xfId="273" xr:uid="{00000000-0005-0000-0000-0000E20A0000}"/>
    <cellStyle name="Normal 3 5 3 2 2" xfId="1165" xr:uid="{00000000-0005-0000-0000-0000E30A0000}"/>
    <cellStyle name="Normal 3 5 3 2 2 2" xfId="1745" xr:uid="{00000000-0005-0000-0000-0000E40A0000}"/>
    <cellStyle name="Normal 3 5 3 2 2 2 2" xfId="3222" xr:uid="{00000000-0005-0000-0000-0000E50A0000}"/>
    <cellStyle name="Normal 3 5 3 2 2 2 2 2" xfId="9066" xr:uid="{00000000-0005-0000-0000-0000E60A0000}"/>
    <cellStyle name="Normal 3 5 3 2 2 2 3" xfId="7589" xr:uid="{00000000-0005-0000-0000-0000E70A0000}"/>
    <cellStyle name="Normal 3 5 3 2 2 2 4" xfId="5274" xr:uid="{00000000-0005-0000-0000-0000E80A0000}"/>
    <cellStyle name="Normal 3 5 3 2 2 3" xfId="2637" xr:uid="{00000000-0005-0000-0000-0000E90A0000}"/>
    <cellStyle name="Normal 3 5 3 2 2 3 2" xfId="8481" xr:uid="{00000000-0005-0000-0000-0000EA0A0000}"/>
    <cellStyle name="Normal 3 5 3 2 2 4" xfId="7009" xr:uid="{00000000-0005-0000-0000-0000EB0A0000}"/>
    <cellStyle name="Normal 3 5 3 2 2 5" xfId="4689" xr:uid="{00000000-0005-0000-0000-0000EC0A0000}"/>
    <cellStyle name="Normal 3 5 3 2 3" xfId="853" xr:uid="{00000000-0005-0000-0000-0000ED0A0000}"/>
    <cellStyle name="Normal 3 5 3 2 3 2" xfId="3753" xr:uid="{00000000-0005-0000-0000-0000EE0A0000}"/>
    <cellStyle name="Normal 3 5 3 2 3 2 2" xfId="9597" xr:uid="{00000000-0005-0000-0000-0000EF0A0000}"/>
    <cellStyle name="Normal 3 5 3 2 3 2 3" xfId="5805" xr:uid="{00000000-0005-0000-0000-0000F00A0000}"/>
    <cellStyle name="Normal 3 5 3 2 3 3" xfId="2325" xr:uid="{00000000-0005-0000-0000-0000F10A0000}"/>
    <cellStyle name="Normal 3 5 3 2 3 3 2" xfId="8169" xr:uid="{00000000-0005-0000-0000-0000F20A0000}"/>
    <cellStyle name="Normal 3 5 3 2 3 4" xfId="6697" xr:uid="{00000000-0005-0000-0000-0000F30A0000}"/>
    <cellStyle name="Normal 3 5 3 2 3 5" xfId="4377" xr:uid="{00000000-0005-0000-0000-0000F40A0000}"/>
    <cellStyle name="Normal 3 5 3 2 4" xfId="1433" xr:uid="{00000000-0005-0000-0000-0000F50A0000}"/>
    <cellStyle name="Normal 3 5 3 2 4 2" xfId="2910" xr:uid="{00000000-0005-0000-0000-0000F60A0000}"/>
    <cellStyle name="Normal 3 5 3 2 4 2 2" xfId="8754" xr:uid="{00000000-0005-0000-0000-0000F70A0000}"/>
    <cellStyle name="Normal 3 5 3 2 4 3" xfId="7277" xr:uid="{00000000-0005-0000-0000-0000F80A0000}"/>
    <cellStyle name="Normal 3 5 3 2 4 4" xfId="4962" xr:uid="{00000000-0005-0000-0000-0000F90A0000}"/>
    <cellStyle name="Normal 3 5 3 2 5" xfId="585" xr:uid="{00000000-0005-0000-0000-0000FA0A0000}"/>
    <cellStyle name="Normal 3 5 3 2 5 2" xfId="3485" xr:uid="{00000000-0005-0000-0000-0000FB0A0000}"/>
    <cellStyle name="Normal 3 5 3 2 5 2 2" xfId="9329" xr:uid="{00000000-0005-0000-0000-0000FC0A0000}"/>
    <cellStyle name="Normal 3 5 3 2 5 3" xfId="6429" xr:uid="{00000000-0005-0000-0000-0000FD0A0000}"/>
    <cellStyle name="Normal 3 5 3 2 5 4" xfId="5537" xr:uid="{00000000-0005-0000-0000-0000FE0A0000}"/>
    <cellStyle name="Normal 3 5 3 2 6" xfId="2057" xr:uid="{00000000-0005-0000-0000-0000FF0A0000}"/>
    <cellStyle name="Normal 3 5 3 2 6 2" xfId="7901" xr:uid="{00000000-0005-0000-0000-0000000B0000}"/>
    <cellStyle name="Normal 3 5 3 2 7" xfId="6117" xr:uid="{00000000-0005-0000-0000-0000010B0000}"/>
    <cellStyle name="Normal 3 5 3 2 8" xfId="4109" xr:uid="{00000000-0005-0000-0000-0000020B0000}"/>
    <cellStyle name="Normal 3 5 3 3" xfId="981" xr:uid="{00000000-0005-0000-0000-0000030B0000}"/>
    <cellStyle name="Normal 3 5 3 3 2" xfId="1561" xr:uid="{00000000-0005-0000-0000-0000040B0000}"/>
    <cellStyle name="Normal 3 5 3 3 2 2" xfId="3038" xr:uid="{00000000-0005-0000-0000-0000050B0000}"/>
    <cellStyle name="Normal 3 5 3 3 2 2 2" xfId="8882" xr:uid="{00000000-0005-0000-0000-0000060B0000}"/>
    <cellStyle name="Normal 3 5 3 3 2 3" xfId="7405" xr:uid="{00000000-0005-0000-0000-0000070B0000}"/>
    <cellStyle name="Normal 3 5 3 3 2 4" xfId="5090" xr:uid="{00000000-0005-0000-0000-0000080B0000}"/>
    <cellStyle name="Normal 3 5 3 3 3" xfId="2453" xr:uid="{00000000-0005-0000-0000-0000090B0000}"/>
    <cellStyle name="Normal 3 5 3 3 3 2" xfId="8297" xr:uid="{00000000-0005-0000-0000-00000A0B0000}"/>
    <cellStyle name="Normal 3 5 3 3 4" xfId="6825" xr:uid="{00000000-0005-0000-0000-00000B0B0000}"/>
    <cellStyle name="Normal 3 5 3 3 5" xfId="4505" xr:uid="{00000000-0005-0000-0000-00000C0B0000}"/>
    <cellStyle name="Normal 3 5 3 4" xfId="725" xr:uid="{00000000-0005-0000-0000-00000D0B0000}"/>
    <cellStyle name="Normal 3 5 3 4 2" xfId="3625" xr:uid="{00000000-0005-0000-0000-00000E0B0000}"/>
    <cellStyle name="Normal 3 5 3 4 2 2" xfId="9469" xr:uid="{00000000-0005-0000-0000-00000F0B0000}"/>
    <cellStyle name="Normal 3 5 3 4 2 3" xfId="5677" xr:uid="{00000000-0005-0000-0000-0000100B0000}"/>
    <cellStyle name="Normal 3 5 3 4 3" xfId="2197" xr:uid="{00000000-0005-0000-0000-0000110B0000}"/>
    <cellStyle name="Normal 3 5 3 4 3 2" xfId="8041" xr:uid="{00000000-0005-0000-0000-0000120B0000}"/>
    <cellStyle name="Normal 3 5 3 4 4" xfId="6569" xr:uid="{00000000-0005-0000-0000-0000130B0000}"/>
    <cellStyle name="Normal 3 5 3 4 5" xfId="4249" xr:uid="{00000000-0005-0000-0000-0000140B0000}"/>
    <cellStyle name="Normal 3 5 3 5" xfId="1305" xr:uid="{00000000-0005-0000-0000-0000150B0000}"/>
    <cellStyle name="Normal 3 5 3 5 2" xfId="2782" xr:uid="{00000000-0005-0000-0000-0000160B0000}"/>
    <cellStyle name="Normal 3 5 3 5 2 2" xfId="8626" xr:uid="{00000000-0005-0000-0000-0000170B0000}"/>
    <cellStyle name="Normal 3 5 3 5 3" xfId="7149" xr:uid="{00000000-0005-0000-0000-0000180B0000}"/>
    <cellStyle name="Normal 3 5 3 5 4" xfId="4834" xr:uid="{00000000-0005-0000-0000-0000190B0000}"/>
    <cellStyle name="Normal 3 5 3 6" xfId="401" xr:uid="{00000000-0005-0000-0000-00001A0B0000}"/>
    <cellStyle name="Normal 3 5 3 6 2" xfId="3306" xr:uid="{00000000-0005-0000-0000-00001B0B0000}"/>
    <cellStyle name="Normal 3 5 3 6 2 2" xfId="9150" xr:uid="{00000000-0005-0000-0000-00001C0B0000}"/>
    <cellStyle name="Normal 3 5 3 6 3" xfId="6245" xr:uid="{00000000-0005-0000-0000-00001D0B0000}"/>
    <cellStyle name="Normal 3 5 3 6 4" xfId="5358" xr:uid="{00000000-0005-0000-0000-00001E0B0000}"/>
    <cellStyle name="Normal 3 5 3 7" xfId="1873" xr:uid="{00000000-0005-0000-0000-00001F0B0000}"/>
    <cellStyle name="Normal 3 5 3 7 2" xfId="7717" xr:uid="{00000000-0005-0000-0000-0000200B0000}"/>
    <cellStyle name="Normal 3 5 3 8" xfId="5989" xr:uid="{00000000-0005-0000-0000-0000210B0000}"/>
    <cellStyle name="Normal 3 5 3 9" xfId="3925" xr:uid="{00000000-0005-0000-0000-0000220B0000}"/>
    <cellStyle name="Normal 3 5 4" xfId="188" xr:uid="{00000000-0005-0000-0000-0000230B0000}"/>
    <cellStyle name="Normal 3 5 4 2" xfId="1080" xr:uid="{00000000-0005-0000-0000-0000240B0000}"/>
    <cellStyle name="Normal 3 5 4 2 2" xfId="1660" xr:uid="{00000000-0005-0000-0000-0000250B0000}"/>
    <cellStyle name="Normal 3 5 4 2 2 2" xfId="3137" xr:uid="{00000000-0005-0000-0000-0000260B0000}"/>
    <cellStyle name="Normal 3 5 4 2 2 2 2" xfId="8981" xr:uid="{00000000-0005-0000-0000-0000270B0000}"/>
    <cellStyle name="Normal 3 5 4 2 2 3" xfId="7504" xr:uid="{00000000-0005-0000-0000-0000280B0000}"/>
    <cellStyle name="Normal 3 5 4 2 2 4" xfId="5189" xr:uid="{00000000-0005-0000-0000-0000290B0000}"/>
    <cellStyle name="Normal 3 5 4 2 3" xfId="2552" xr:uid="{00000000-0005-0000-0000-00002A0B0000}"/>
    <cellStyle name="Normal 3 5 4 2 3 2" xfId="8396" xr:uid="{00000000-0005-0000-0000-00002B0B0000}"/>
    <cellStyle name="Normal 3 5 4 2 4" xfId="6924" xr:uid="{00000000-0005-0000-0000-00002C0B0000}"/>
    <cellStyle name="Normal 3 5 4 2 5" xfId="4604" xr:uid="{00000000-0005-0000-0000-00002D0B0000}"/>
    <cellStyle name="Normal 3 5 4 3" xfId="768" xr:uid="{00000000-0005-0000-0000-00002E0B0000}"/>
    <cellStyle name="Normal 3 5 4 3 2" xfId="3668" xr:uid="{00000000-0005-0000-0000-00002F0B0000}"/>
    <cellStyle name="Normal 3 5 4 3 2 2" xfId="9512" xr:uid="{00000000-0005-0000-0000-0000300B0000}"/>
    <cellStyle name="Normal 3 5 4 3 2 3" xfId="5720" xr:uid="{00000000-0005-0000-0000-0000310B0000}"/>
    <cellStyle name="Normal 3 5 4 3 3" xfId="2240" xr:uid="{00000000-0005-0000-0000-0000320B0000}"/>
    <cellStyle name="Normal 3 5 4 3 3 2" xfId="8084" xr:uid="{00000000-0005-0000-0000-0000330B0000}"/>
    <cellStyle name="Normal 3 5 4 3 4" xfId="6612" xr:uid="{00000000-0005-0000-0000-0000340B0000}"/>
    <cellStyle name="Normal 3 5 4 3 5" xfId="4292" xr:uid="{00000000-0005-0000-0000-0000350B0000}"/>
    <cellStyle name="Normal 3 5 4 4" xfId="1348" xr:uid="{00000000-0005-0000-0000-0000360B0000}"/>
    <cellStyle name="Normal 3 5 4 4 2" xfId="2825" xr:uid="{00000000-0005-0000-0000-0000370B0000}"/>
    <cellStyle name="Normal 3 5 4 4 2 2" xfId="8669" xr:uid="{00000000-0005-0000-0000-0000380B0000}"/>
    <cellStyle name="Normal 3 5 4 4 3" xfId="7192" xr:uid="{00000000-0005-0000-0000-0000390B0000}"/>
    <cellStyle name="Normal 3 5 4 4 4" xfId="4877" xr:uid="{00000000-0005-0000-0000-00003A0B0000}"/>
    <cellStyle name="Normal 3 5 4 5" xfId="500" xr:uid="{00000000-0005-0000-0000-00003B0B0000}"/>
    <cellStyle name="Normal 3 5 4 5 2" xfId="3307" xr:uid="{00000000-0005-0000-0000-00003C0B0000}"/>
    <cellStyle name="Normal 3 5 4 5 2 2" xfId="9151" xr:uid="{00000000-0005-0000-0000-00003D0B0000}"/>
    <cellStyle name="Normal 3 5 4 5 3" xfId="6344" xr:uid="{00000000-0005-0000-0000-00003E0B0000}"/>
    <cellStyle name="Normal 3 5 4 5 4" xfId="5359" xr:uid="{00000000-0005-0000-0000-00003F0B0000}"/>
    <cellStyle name="Normal 3 5 4 6" xfId="1972" xr:uid="{00000000-0005-0000-0000-0000400B0000}"/>
    <cellStyle name="Normal 3 5 4 6 2" xfId="7816" xr:uid="{00000000-0005-0000-0000-0000410B0000}"/>
    <cellStyle name="Normal 3 5 4 7" xfId="6032" xr:uid="{00000000-0005-0000-0000-0000420B0000}"/>
    <cellStyle name="Normal 3 5 4 8" xfId="4024" xr:uid="{00000000-0005-0000-0000-0000430B0000}"/>
    <cellStyle name="Normal 3 5 5" xfId="457" xr:uid="{00000000-0005-0000-0000-0000440B0000}"/>
    <cellStyle name="Normal 3 5 5 2" xfId="1037" xr:uid="{00000000-0005-0000-0000-0000450B0000}"/>
    <cellStyle name="Normal 3 5 5 2 2" xfId="3797" xr:uid="{00000000-0005-0000-0000-0000460B0000}"/>
    <cellStyle name="Normal 3 5 5 2 2 2" xfId="9641" xr:uid="{00000000-0005-0000-0000-0000470B0000}"/>
    <cellStyle name="Normal 3 5 5 2 2 3" xfId="5849" xr:uid="{00000000-0005-0000-0000-0000480B0000}"/>
    <cellStyle name="Normal 3 5 5 2 3" xfId="2509" xr:uid="{00000000-0005-0000-0000-0000490B0000}"/>
    <cellStyle name="Normal 3 5 5 2 3 2" xfId="8353" xr:uid="{00000000-0005-0000-0000-00004A0B0000}"/>
    <cellStyle name="Normal 3 5 5 2 4" xfId="6881" xr:uid="{00000000-0005-0000-0000-00004B0B0000}"/>
    <cellStyle name="Normal 3 5 5 2 5" xfId="4561" xr:uid="{00000000-0005-0000-0000-00004C0B0000}"/>
    <cellStyle name="Normal 3 5 5 3" xfId="1617" xr:uid="{00000000-0005-0000-0000-00004D0B0000}"/>
    <cellStyle name="Normal 3 5 5 3 2" xfId="3094" xr:uid="{00000000-0005-0000-0000-00004E0B0000}"/>
    <cellStyle name="Normal 3 5 5 3 2 2" xfId="8938" xr:uid="{00000000-0005-0000-0000-00004F0B0000}"/>
    <cellStyle name="Normal 3 5 5 3 3" xfId="7461" xr:uid="{00000000-0005-0000-0000-0000500B0000}"/>
    <cellStyle name="Normal 3 5 5 3 4" xfId="5146" xr:uid="{00000000-0005-0000-0000-0000510B0000}"/>
    <cellStyle name="Normal 3 5 5 4" xfId="1929" xr:uid="{00000000-0005-0000-0000-0000520B0000}"/>
    <cellStyle name="Normal 3 5 5 4 2" xfId="7773" xr:uid="{00000000-0005-0000-0000-0000530B0000}"/>
    <cellStyle name="Normal 3 5 5 5" xfId="6301" xr:uid="{00000000-0005-0000-0000-0000540B0000}"/>
    <cellStyle name="Normal 3 5 5 6" xfId="3981" xr:uid="{00000000-0005-0000-0000-0000550B0000}"/>
    <cellStyle name="Normal 3 5 6" xfId="896" xr:uid="{00000000-0005-0000-0000-0000560B0000}"/>
    <cellStyle name="Normal 3 5 6 2" xfId="1476" xr:uid="{00000000-0005-0000-0000-0000570B0000}"/>
    <cellStyle name="Normal 3 5 6 2 2" xfId="2953" xr:uid="{00000000-0005-0000-0000-0000580B0000}"/>
    <cellStyle name="Normal 3 5 6 2 2 2" xfId="8797" xr:uid="{00000000-0005-0000-0000-0000590B0000}"/>
    <cellStyle name="Normal 3 5 6 2 3" xfId="7320" xr:uid="{00000000-0005-0000-0000-00005A0B0000}"/>
    <cellStyle name="Normal 3 5 6 2 4" xfId="5005" xr:uid="{00000000-0005-0000-0000-00005B0B0000}"/>
    <cellStyle name="Normal 3 5 6 3" xfId="2368" xr:uid="{00000000-0005-0000-0000-00005C0B0000}"/>
    <cellStyle name="Normal 3 5 6 3 2" xfId="8212" xr:uid="{00000000-0005-0000-0000-00005D0B0000}"/>
    <cellStyle name="Normal 3 5 6 4" xfId="6740" xr:uid="{00000000-0005-0000-0000-00005E0B0000}"/>
    <cellStyle name="Normal 3 5 6 5" xfId="4420" xr:uid="{00000000-0005-0000-0000-00005F0B0000}"/>
    <cellStyle name="Normal 3 5 7" xfId="640" xr:uid="{00000000-0005-0000-0000-0000600B0000}"/>
    <cellStyle name="Normal 3 5 7 2" xfId="3540" xr:uid="{00000000-0005-0000-0000-0000610B0000}"/>
    <cellStyle name="Normal 3 5 7 2 2" xfId="9384" xr:uid="{00000000-0005-0000-0000-0000620B0000}"/>
    <cellStyle name="Normal 3 5 7 2 3" xfId="5592" xr:uid="{00000000-0005-0000-0000-0000630B0000}"/>
    <cellStyle name="Normal 3 5 7 3" xfId="2112" xr:uid="{00000000-0005-0000-0000-0000640B0000}"/>
    <cellStyle name="Normal 3 5 7 3 2" xfId="7956" xr:uid="{00000000-0005-0000-0000-0000650B0000}"/>
    <cellStyle name="Normal 3 5 7 4" xfId="6484" xr:uid="{00000000-0005-0000-0000-0000660B0000}"/>
    <cellStyle name="Normal 3 5 7 5" xfId="4164" xr:uid="{00000000-0005-0000-0000-0000670B0000}"/>
    <cellStyle name="Normal 3 5 8" xfId="1220" xr:uid="{00000000-0005-0000-0000-0000680B0000}"/>
    <cellStyle name="Normal 3 5 8 2" xfId="2697" xr:uid="{00000000-0005-0000-0000-0000690B0000}"/>
    <cellStyle name="Normal 3 5 8 2 2" xfId="8541" xr:uid="{00000000-0005-0000-0000-00006A0B0000}"/>
    <cellStyle name="Normal 3 5 8 3" xfId="7064" xr:uid="{00000000-0005-0000-0000-00006B0B0000}"/>
    <cellStyle name="Normal 3 5 8 4" xfId="4749" xr:uid="{00000000-0005-0000-0000-00006C0B0000}"/>
    <cellStyle name="Normal 3 5 9" xfId="316" xr:uid="{00000000-0005-0000-0000-00006D0B0000}"/>
    <cellStyle name="Normal 3 5 9 2" xfId="3327" xr:uid="{00000000-0005-0000-0000-00006E0B0000}"/>
    <cellStyle name="Normal 3 5 9 2 2" xfId="9171" xr:uid="{00000000-0005-0000-0000-00006F0B0000}"/>
    <cellStyle name="Normal 3 5 9 3" xfId="6160" xr:uid="{00000000-0005-0000-0000-0000700B0000}"/>
    <cellStyle name="Normal 3 5 9 4" xfId="5379" xr:uid="{00000000-0005-0000-0000-0000710B0000}"/>
    <cellStyle name="Normal 3 6" xfId="36" xr:uid="{00000000-0005-0000-0000-0000720B0000}"/>
    <cellStyle name="Normal 3 6 10" xfId="1766" xr:uid="{00000000-0005-0000-0000-0000730B0000}"/>
    <cellStyle name="Normal 3 6 10 2" xfId="7610" xr:uid="{00000000-0005-0000-0000-0000740B0000}"/>
    <cellStyle name="Normal 3 6 11" xfId="5882" xr:uid="{00000000-0005-0000-0000-0000750B0000}"/>
    <cellStyle name="Normal 3 6 12" xfId="3818" xr:uid="{00000000-0005-0000-0000-0000760B0000}"/>
    <cellStyle name="Normal 3 6 2" xfId="81" xr:uid="{00000000-0005-0000-0000-0000770B0000}"/>
    <cellStyle name="Normal 3 6 2 2" xfId="209" xr:uid="{00000000-0005-0000-0000-0000780B0000}"/>
    <cellStyle name="Normal 3 6 2 2 2" xfId="1101" xr:uid="{00000000-0005-0000-0000-0000790B0000}"/>
    <cellStyle name="Normal 3 6 2 2 2 2" xfId="1681" xr:uid="{00000000-0005-0000-0000-00007A0B0000}"/>
    <cellStyle name="Normal 3 6 2 2 2 2 2" xfId="3158" xr:uid="{00000000-0005-0000-0000-00007B0B0000}"/>
    <cellStyle name="Normal 3 6 2 2 2 2 2 2" xfId="9002" xr:uid="{00000000-0005-0000-0000-00007C0B0000}"/>
    <cellStyle name="Normal 3 6 2 2 2 2 3" xfId="7525" xr:uid="{00000000-0005-0000-0000-00007D0B0000}"/>
    <cellStyle name="Normal 3 6 2 2 2 2 4" xfId="5210" xr:uid="{00000000-0005-0000-0000-00007E0B0000}"/>
    <cellStyle name="Normal 3 6 2 2 2 3" xfId="2573" xr:uid="{00000000-0005-0000-0000-00007F0B0000}"/>
    <cellStyle name="Normal 3 6 2 2 2 3 2" xfId="8417" xr:uid="{00000000-0005-0000-0000-0000800B0000}"/>
    <cellStyle name="Normal 3 6 2 2 2 4" xfId="6945" xr:uid="{00000000-0005-0000-0000-0000810B0000}"/>
    <cellStyle name="Normal 3 6 2 2 2 5" xfId="4625" xr:uid="{00000000-0005-0000-0000-0000820B0000}"/>
    <cellStyle name="Normal 3 6 2 2 3" xfId="789" xr:uid="{00000000-0005-0000-0000-0000830B0000}"/>
    <cellStyle name="Normal 3 6 2 2 3 2" xfId="3689" xr:uid="{00000000-0005-0000-0000-0000840B0000}"/>
    <cellStyle name="Normal 3 6 2 2 3 2 2" xfId="9533" xr:uid="{00000000-0005-0000-0000-0000850B0000}"/>
    <cellStyle name="Normal 3 6 2 2 3 2 3" xfId="5741" xr:uid="{00000000-0005-0000-0000-0000860B0000}"/>
    <cellStyle name="Normal 3 6 2 2 3 3" xfId="2261" xr:uid="{00000000-0005-0000-0000-0000870B0000}"/>
    <cellStyle name="Normal 3 6 2 2 3 3 2" xfId="8105" xr:uid="{00000000-0005-0000-0000-0000880B0000}"/>
    <cellStyle name="Normal 3 6 2 2 3 4" xfId="6633" xr:uid="{00000000-0005-0000-0000-0000890B0000}"/>
    <cellStyle name="Normal 3 6 2 2 3 5" xfId="4313" xr:uid="{00000000-0005-0000-0000-00008A0B0000}"/>
    <cellStyle name="Normal 3 6 2 2 4" xfId="1369" xr:uid="{00000000-0005-0000-0000-00008B0B0000}"/>
    <cellStyle name="Normal 3 6 2 2 4 2" xfId="2846" xr:uid="{00000000-0005-0000-0000-00008C0B0000}"/>
    <cellStyle name="Normal 3 6 2 2 4 2 2" xfId="8690" xr:uid="{00000000-0005-0000-0000-00008D0B0000}"/>
    <cellStyle name="Normal 3 6 2 2 4 3" xfId="7213" xr:uid="{00000000-0005-0000-0000-00008E0B0000}"/>
    <cellStyle name="Normal 3 6 2 2 4 4" xfId="4898" xr:uid="{00000000-0005-0000-0000-00008F0B0000}"/>
    <cellStyle name="Normal 3 6 2 2 5" xfId="521" xr:uid="{00000000-0005-0000-0000-0000900B0000}"/>
    <cellStyle name="Normal 3 6 2 2 5 2" xfId="2657" xr:uid="{00000000-0005-0000-0000-0000910B0000}"/>
    <cellStyle name="Normal 3 6 2 2 5 2 2" xfId="8501" xr:uid="{00000000-0005-0000-0000-0000920B0000}"/>
    <cellStyle name="Normal 3 6 2 2 5 3" xfId="6365" xr:uid="{00000000-0005-0000-0000-0000930B0000}"/>
    <cellStyle name="Normal 3 6 2 2 5 4" xfId="4709" xr:uid="{00000000-0005-0000-0000-0000940B0000}"/>
    <cellStyle name="Normal 3 6 2 2 6" xfId="1993" xr:uid="{00000000-0005-0000-0000-0000950B0000}"/>
    <cellStyle name="Normal 3 6 2 2 6 2" xfId="7837" xr:uid="{00000000-0005-0000-0000-0000960B0000}"/>
    <cellStyle name="Normal 3 6 2 2 7" xfId="6053" xr:uid="{00000000-0005-0000-0000-0000970B0000}"/>
    <cellStyle name="Normal 3 6 2 2 8" xfId="4045" xr:uid="{00000000-0005-0000-0000-0000980B0000}"/>
    <cellStyle name="Normal 3 6 2 3" xfId="917" xr:uid="{00000000-0005-0000-0000-0000990B0000}"/>
    <cellStyle name="Normal 3 6 2 3 2" xfId="1497" xr:uid="{00000000-0005-0000-0000-00009A0B0000}"/>
    <cellStyle name="Normal 3 6 2 3 2 2" xfId="2974" xr:uid="{00000000-0005-0000-0000-00009B0B0000}"/>
    <cellStyle name="Normal 3 6 2 3 2 2 2" xfId="8818" xr:uid="{00000000-0005-0000-0000-00009C0B0000}"/>
    <cellStyle name="Normal 3 6 2 3 2 3" xfId="7341" xr:uid="{00000000-0005-0000-0000-00009D0B0000}"/>
    <cellStyle name="Normal 3 6 2 3 2 4" xfId="5026" xr:uid="{00000000-0005-0000-0000-00009E0B0000}"/>
    <cellStyle name="Normal 3 6 2 3 3" xfId="2389" xr:uid="{00000000-0005-0000-0000-00009F0B0000}"/>
    <cellStyle name="Normal 3 6 2 3 3 2" xfId="8233" xr:uid="{00000000-0005-0000-0000-0000A00B0000}"/>
    <cellStyle name="Normal 3 6 2 3 4" xfId="6761" xr:uid="{00000000-0005-0000-0000-0000A10B0000}"/>
    <cellStyle name="Normal 3 6 2 3 5" xfId="4441" xr:uid="{00000000-0005-0000-0000-0000A20B0000}"/>
    <cellStyle name="Normal 3 6 2 4" xfId="661" xr:uid="{00000000-0005-0000-0000-0000A30B0000}"/>
    <cellStyle name="Normal 3 6 2 4 2" xfId="3561" xr:uid="{00000000-0005-0000-0000-0000A40B0000}"/>
    <cellStyle name="Normal 3 6 2 4 2 2" xfId="9405" xr:uid="{00000000-0005-0000-0000-0000A50B0000}"/>
    <cellStyle name="Normal 3 6 2 4 2 3" xfId="5613" xr:uid="{00000000-0005-0000-0000-0000A60B0000}"/>
    <cellStyle name="Normal 3 6 2 4 3" xfId="2133" xr:uid="{00000000-0005-0000-0000-0000A70B0000}"/>
    <cellStyle name="Normal 3 6 2 4 3 2" xfId="7977" xr:uid="{00000000-0005-0000-0000-0000A80B0000}"/>
    <cellStyle name="Normal 3 6 2 4 4" xfId="6505" xr:uid="{00000000-0005-0000-0000-0000A90B0000}"/>
    <cellStyle name="Normal 3 6 2 4 5" xfId="4185" xr:uid="{00000000-0005-0000-0000-0000AA0B0000}"/>
    <cellStyle name="Normal 3 6 2 5" xfId="1241" xr:uid="{00000000-0005-0000-0000-0000AB0B0000}"/>
    <cellStyle name="Normal 3 6 2 5 2" xfId="2718" xr:uid="{00000000-0005-0000-0000-0000AC0B0000}"/>
    <cellStyle name="Normal 3 6 2 5 2 2" xfId="8562" xr:uid="{00000000-0005-0000-0000-0000AD0B0000}"/>
    <cellStyle name="Normal 3 6 2 5 3" xfId="7085" xr:uid="{00000000-0005-0000-0000-0000AE0B0000}"/>
    <cellStyle name="Normal 3 6 2 5 4" xfId="4770" xr:uid="{00000000-0005-0000-0000-0000AF0B0000}"/>
    <cellStyle name="Normal 3 6 2 6" xfId="337" xr:uid="{00000000-0005-0000-0000-0000B00B0000}"/>
    <cellStyle name="Normal 3 6 2 6 2" xfId="3402" xr:uid="{00000000-0005-0000-0000-0000B10B0000}"/>
    <cellStyle name="Normal 3 6 2 6 2 2" xfId="9246" xr:uid="{00000000-0005-0000-0000-0000B20B0000}"/>
    <cellStyle name="Normal 3 6 2 6 3" xfId="6181" xr:uid="{00000000-0005-0000-0000-0000B30B0000}"/>
    <cellStyle name="Normal 3 6 2 6 4" xfId="5454" xr:uid="{00000000-0005-0000-0000-0000B40B0000}"/>
    <cellStyle name="Normal 3 6 2 7" xfId="1809" xr:uid="{00000000-0005-0000-0000-0000B50B0000}"/>
    <cellStyle name="Normal 3 6 2 7 2" xfId="7653" xr:uid="{00000000-0005-0000-0000-0000B60B0000}"/>
    <cellStyle name="Normal 3 6 2 8" xfId="5925" xr:uid="{00000000-0005-0000-0000-0000B70B0000}"/>
    <cellStyle name="Normal 3 6 2 9" xfId="3861" xr:uid="{00000000-0005-0000-0000-0000B80B0000}"/>
    <cellStyle name="Normal 3 6 3" xfId="123" xr:uid="{00000000-0005-0000-0000-0000B90B0000}"/>
    <cellStyle name="Normal 3 6 3 2" xfId="251" xr:uid="{00000000-0005-0000-0000-0000BA0B0000}"/>
    <cellStyle name="Normal 3 6 3 2 2" xfId="1143" xr:uid="{00000000-0005-0000-0000-0000BB0B0000}"/>
    <cellStyle name="Normal 3 6 3 2 2 2" xfId="1723" xr:uid="{00000000-0005-0000-0000-0000BC0B0000}"/>
    <cellStyle name="Normal 3 6 3 2 2 2 2" xfId="3200" xr:uid="{00000000-0005-0000-0000-0000BD0B0000}"/>
    <cellStyle name="Normal 3 6 3 2 2 2 2 2" xfId="9044" xr:uid="{00000000-0005-0000-0000-0000BE0B0000}"/>
    <cellStyle name="Normal 3 6 3 2 2 2 3" xfId="7567" xr:uid="{00000000-0005-0000-0000-0000BF0B0000}"/>
    <cellStyle name="Normal 3 6 3 2 2 2 4" xfId="5252" xr:uid="{00000000-0005-0000-0000-0000C00B0000}"/>
    <cellStyle name="Normal 3 6 3 2 2 3" xfId="2615" xr:uid="{00000000-0005-0000-0000-0000C10B0000}"/>
    <cellStyle name="Normal 3 6 3 2 2 3 2" xfId="8459" xr:uid="{00000000-0005-0000-0000-0000C20B0000}"/>
    <cellStyle name="Normal 3 6 3 2 2 4" xfId="6987" xr:uid="{00000000-0005-0000-0000-0000C30B0000}"/>
    <cellStyle name="Normal 3 6 3 2 2 5" xfId="4667" xr:uid="{00000000-0005-0000-0000-0000C40B0000}"/>
    <cellStyle name="Normal 3 6 3 2 3" xfId="831" xr:uid="{00000000-0005-0000-0000-0000C50B0000}"/>
    <cellStyle name="Normal 3 6 3 2 3 2" xfId="3731" xr:uid="{00000000-0005-0000-0000-0000C60B0000}"/>
    <cellStyle name="Normal 3 6 3 2 3 2 2" xfId="9575" xr:uid="{00000000-0005-0000-0000-0000C70B0000}"/>
    <cellStyle name="Normal 3 6 3 2 3 2 3" xfId="5783" xr:uid="{00000000-0005-0000-0000-0000C80B0000}"/>
    <cellStyle name="Normal 3 6 3 2 3 3" xfId="2303" xr:uid="{00000000-0005-0000-0000-0000C90B0000}"/>
    <cellStyle name="Normal 3 6 3 2 3 3 2" xfId="8147" xr:uid="{00000000-0005-0000-0000-0000CA0B0000}"/>
    <cellStyle name="Normal 3 6 3 2 3 4" xfId="6675" xr:uid="{00000000-0005-0000-0000-0000CB0B0000}"/>
    <cellStyle name="Normal 3 6 3 2 3 5" xfId="4355" xr:uid="{00000000-0005-0000-0000-0000CC0B0000}"/>
    <cellStyle name="Normal 3 6 3 2 4" xfId="1411" xr:uid="{00000000-0005-0000-0000-0000CD0B0000}"/>
    <cellStyle name="Normal 3 6 3 2 4 2" xfId="2888" xr:uid="{00000000-0005-0000-0000-0000CE0B0000}"/>
    <cellStyle name="Normal 3 6 3 2 4 2 2" xfId="8732" xr:uid="{00000000-0005-0000-0000-0000CF0B0000}"/>
    <cellStyle name="Normal 3 6 3 2 4 3" xfId="7255" xr:uid="{00000000-0005-0000-0000-0000D00B0000}"/>
    <cellStyle name="Normal 3 6 3 2 4 4" xfId="4940" xr:uid="{00000000-0005-0000-0000-0000D10B0000}"/>
    <cellStyle name="Normal 3 6 3 2 5" xfId="563" xr:uid="{00000000-0005-0000-0000-0000D20B0000}"/>
    <cellStyle name="Normal 3 6 3 2 5 2" xfId="3272" xr:uid="{00000000-0005-0000-0000-0000D30B0000}"/>
    <cellStyle name="Normal 3 6 3 2 5 2 2" xfId="9116" xr:uid="{00000000-0005-0000-0000-0000D40B0000}"/>
    <cellStyle name="Normal 3 6 3 2 5 3" xfId="6407" xr:uid="{00000000-0005-0000-0000-0000D50B0000}"/>
    <cellStyle name="Normal 3 6 3 2 5 4" xfId="5324" xr:uid="{00000000-0005-0000-0000-0000D60B0000}"/>
    <cellStyle name="Normal 3 6 3 2 6" xfId="2035" xr:uid="{00000000-0005-0000-0000-0000D70B0000}"/>
    <cellStyle name="Normal 3 6 3 2 6 2" xfId="7879" xr:uid="{00000000-0005-0000-0000-0000D80B0000}"/>
    <cellStyle name="Normal 3 6 3 2 7" xfId="6095" xr:uid="{00000000-0005-0000-0000-0000D90B0000}"/>
    <cellStyle name="Normal 3 6 3 2 8" xfId="4087" xr:uid="{00000000-0005-0000-0000-0000DA0B0000}"/>
    <cellStyle name="Normal 3 6 3 3" xfId="959" xr:uid="{00000000-0005-0000-0000-0000DB0B0000}"/>
    <cellStyle name="Normal 3 6 3 3 2" xfId="1539" xr:uid="{00000000-0005-0000-0000-0000DC0B0000}"/>
    <cellStyle name="Normal 3 6 3 3 2 2" xfId="3016" xr:uid="{00000000-0005-0000-0000-0000DD0B0000}"/>
    <cellStyle name="Normal 3 6 3 3 2 2 2" xfId="8860" xr:uid="{00000000-0005-0000-0000-0000DE0B0000}"/>
    <cellStyle name="Normal 3 6 3 3 2 3" xfId="7383" xr:uid="{00000000-0005-0000-0000-0000DF0B0000}"/>
    <cellStyle name="Normal 3 6 3 3 2 4" xfId="5068" xr:uid="{00000000-0005-0000-0000-0000E00B0000}"/>
    <cellStyle name="Normal 3 6 3 3 3" xfId="2431" xr:uid="{00000000-0005-0000-0000-0000E10B0000}"/>
    <cellStyle name="Normal 3 6 3 3 3 2" xfId="8275" xr:uid="{00000000-0005-0000-0000-0000E20B0000}"/>
    <cellStyle name="Normal 3 6 3 3 4" xfId="6803" xr:uid="{00000000-0005-0000-0000-0000E30B0000}"/>
    <cellStyle name="Normal 3 6 3 3 5" xfId="4483" xr:uid="{00000000-0005-0000-0000-0000E40B0000}"/>
    <cellStyle name="Normal 3 6 3 4" xfId="703" xr:uid="{00000000-0005-0000-0000-0000E50B0000}"/>
    <cellStyle name="Normal 3 6 3 4 2" xfId="3603" xr:uid="{00000000-0005-0000-0000-0000E60B0000}"/>
    <cellStyle name="Normal 3 6 3 4 2 2" xfId="9447" xr:uid="{00000000-0005-0000-0000-0000E70B0000}"/>
    <cellStyle name="Normal 3 6 3 4 2 3" xfId="5655" xr:uid="{00000000-0005-0000-0000-0000E80B0000}"/>
    <cellStyle name="Normal 3 6 3 4 3" xfId="2175" xr:uid="{00000000-0005-0000-0000-0000E90B0000}"/>
    <cellStyle name="Normal 3 6 3 4 3 2" xfId="8019" xr:uid="{00000000-0005-0000-0000-0000EA0B0000}"/>
    <cellStyle name="Normal 3 6 3 4 4" xfId="6547" xr:uid="{00000000-0005-0000-0000-0000EB0B0000}"/>
    <cellStyle name="Normal 3 6 3 4 5" xfId="4227" xr:uid="{00000000-0005-0000-0000-0000EC0B0000}"/>
    <cellStyle name="Normal 3 6 3 5" xfId="1283" xr:uid="{00000000-0005-0000-0000-0000ED0B0000}"/>
    <cellStyle name="Normal 3 6 3 5 2" xfId="2760" xr:uid="{00000000-0005-0000-0000-0000EE0B0000}"/>
    <cellStyle name="Normal 3 6 3 5 2 2" xfId="8604" xr:uid="{00000000-0005-0000-0000-0000EF0B0000}"/>
    <cellStyle name="Normal 3 6 3 5 3" xfId="7127" xr:uid="{00000000-0005-0000-0000-0000F00B0000}"/>
    <cellStyle name="Normal 3 6 3 5 4" xfId="4812" xr:uid="{00000000-0005-0000-0000-0000F10B0000}"/>
    <cellStyle name="Normal 3 6 3 6" xfId="379" xr:uid="{00000000-0005-0000-0000-0000F20B0000}"/>
    <cellStyle name="Normal 3 6 3 6 2" xfId="3401" xr:uid="{00000000-0005-0000-0000-0000F30B0000}"/>
    <cellStyle name="Normal 3 6 3 6 2 2" xfId="9245" xr:uid="{00000000-0005-0000-0000-0000F40B0000}"/>
    <cellStyle name="Normal 3 6 3 6 3" xfId="6223" xr:uid="{00000000-0005-0000-0000-0000F50B0000}"/>
    <cellStyle name="Normal 3 6 3 6 4" xfId="5453" xr:uid="{00000000-0005-0000-0000-0000F60B0000}"/>
    <cellStyle name="Normal 3 6 3 7" xfId="1851" xr:uid="{00000000-0005-0000-0000-0000F70B0000}"/>
    <cellStyle name="Normal 3 6 3 7 2" xfId="7695" xr:uid="{00000000-0005-0000-0000-0000F80B0000}"/>
    <cellStyle name="Normal 3 6 3 8" xfId="5967" xr:uid="{00000000-0005-0000-0000-0000F90B0000}"/>
    <cellStyle name="Normal 3 6 3 9" xfId="3903" xr:uid="{00000000-0005-0000-0000-0000FA0B0000}"/>
    <cellStyle name="Normal 3 6 4" xfId="166" xr:uid="{00000000-0005-0000-0000-0000FB0B0000}"/>
    <cellStyle name="Normal 3 6 4 2" xfId="1058" xr:uid="{00000000-0005-0000-0000-0000FC0B0000}"/>
    <cellStyle name="Normal 3 6 4 2 2" xfId="1638" xr:uid="{00000000-0005-0000-0000-0000FD0B0000}"/>
    <cellStyle name="Normal 3 6 4 2 2 2" xfId="3115" xr:uid="{00000000-0005-0000-0000-0000FE0B0000}"/>
    <cellStyle name="Normal 3 6 4 2 2 2 2" xfId="8959" xr:uid="{00000000-0005-0000-0000-0000FF0B0000}"/>
    <cellStyle name="Normal 3 6 4 2 2 3" xfId="7482" xr:uid="{00000000-0005-0000-0000-0000000C0000}"/>
    <cellStyle name="Normal 3 6 4 2 2 4" xfId="5167" xr:uid="{00000000-0005-0000-0000-0000010C0000}"/>
    <cellStyle name="Normal 3 6 4 2 3" xfId="2530" xr:uid="{00000000-0005-0000-0000-0000020C0000}"/>
    <cellStyle name="Normal 3 6 4 2 3 2" xfId="8374" xr:uid="{00000000-0005-0000-0000-0000030C0000}"/>
    <cellStyle name="Normal 3 6 4 2 4" xfId="6902" xr:uid="{00000000-0005-0000-0000-0000040C0000}"/>
    <cellStyle name="Normal 3 6 4 2 5" xfId="4582" xr:uid="{00000000-0005-0000-0000-0000050C0000}"/>
    <cellStyle name="Normal 3 6 4 3" xfId="746" xr:uid="{00000000-0005-0000-0000-0000060C0000}"/>
    <cellStyle name="Normal 3 6 4 3 2" xfId="3646" xr:uid="{00000000-0005-0000-0000-0000070C0000}"/>
    <cellStyle name="Normal 3 6 4 3 2 2" xfId="9490" xr:uid="{00000000-0005-0000-0000-0000080C0000}"/>
    <cellStyle name="Normal 3 6 4 3 2 3" xfId="5698" xr:uid="{00000000-0005-0000-0000-0000090C0000}"/>
    <cellStyle name="Normal 3 6 4 3 3" xfId="2218" xr:uid="{00000000-0005-0000-0000-00000A0C0000}"/>
    <cellStyle name="Normal 3 6 4 3 3 2" xfId="8062" xr:uid="{00000000-0005-0000-0000-00000B0C0000}"/>
    <cellStyle name="Normal 3 6 4 3 4" xfId="6590" xr:uid="{00000000-0005-0000-0000-00000C0C0000}"/>
    <cellStyle name="Normal 3 6 4 3 5" xfId="4270" xr:uid="{00000000-0005-0000-0000-00000D0C0000}"/>
    <cellStyle name="Normal 3 6 4 4" xfId="1326" xr:uid="{00000000-0005-0000-0000-00000E0C0000}"/>
    <cellStyle name="Normal 3 6 4 4 2" xfId="2803" xr:uid="{00000000-0005-0000-0000-00000F0C0000}"/>
    <cellStyle name="Normal 3 6 4 4 2 2" xfId="8647" xr:uid="{00000000-0005-0000-0000-0000100C0000}"/>
    <cellStyle name="Normal 3 6 4 4 3" xfId="7170" xr:uid="{00000000-0005-0000-0000-0000110C0000}"/>
    <cellStyle name="Normal 3 6 4 4 4" xfId="4855" xr:uid="{00000000-0005-0000-0000-0000120C0000}"/>
    <cellStyle name="Normal 3 6 4 5" xfId="478" xr:uid="{00000000-0005-0000-0000-0000130C0000}"/>
    <cellStyle name="Normal 3 6 4 5 2" xfId="3245" xr:uid="{00000000-0005-0000-0000-0000140C0000}"/>
    <cellStyle name="Normal 3 6 4 5 2 2" xfId="9089" xr:uid="{00000000-0005-0000-0000-0000150C0000}"/>
    <cellStyle name="Normal 3 6 4 5 3" xfId="6322" xr:uid="{00000000-0005-0000-0000-0000160C0000}"/>
    <cellStyle name="Normal 3 6 4 5 4" xfId="5297" xr:uid="{00000000-0005-0000-0000-0000170C0000}"/>
    <cellStyle name="Normal 3 6 4 6" xfId="1950" xr:uid="{00000000-0005-0000-0000-0000180C0000}"/>
    <cellStyle name="Normal 3 6 4 6 2" xfId="7794" xr:uid="{00000000-0005-0000-0000-0000190C0000}"/>
    <cellStyle name="Normal 3 6 4 7" xfId="6010" xr:uid="{00000000-0005-0000-0000-00001A0C0000}"/>
    <cellStyle name="Normal 3 6 4 8" xfId="4002" xr:uid="{00000000-0005-0000-0000-00001B0C0000}"/>
    <cellStyle name="Normal 3 6 5" xfId="435" xr:uid="{00000000-0005-0000-0000-00001C0C0000}"/>
    <cellStyle name="Normal 3 6 5 2" xfId="1015" xr:uid="{00000000-0005-0000-0000-00001D0C0000}"/>
    <cellStyle name="Normal 3 6 5 2 2" xfId="3775" xr:uid="{00000000-0005-0000-0000-00001E0C0000}"/>
    <cellStyle name="Normal 3 6 5 2 2 2" xfId="9619" xr:uid="{00000000-0005-0000-0000-00001F0C0000}"/>
    <cellStyle name="Normal 3 6 5 2 2 3" xfId="5827" xr:uid="{00000000-0005-0000-0000-0000200C0000}"/>
    <cellStyle name="Normal 3 6 5 2 3" xfId="2487" xr:uid="{00000000-0005-0000-0000-0000210C0000}"/>
    <cellStyle name="Normal 3 6 5 2 3 2" xfId="8331" xr:uid="{00000000-0005-0000-0000-0000220C0000}"/>
    <cellStyle name="Normal 3 6 5 2 4" xfId="6859" xr:uid="{00000000-0005-0000-0000-0000230C0000}"/>
    <cellStyle name="Normal 3 6 5 2 5" xfId="4539" xr:uid="{00000000-0005-0000-0000-0000240C0000}"/>
    <cellStyle name="Normal 3 6 5 3" xfId="1595" xr:uid="{00000000-0005-0000-0000-0000250C0000}"/>
    <cellStyle name="Normal 3 6 5 3 2" xfId="3072" xr:uid="{00000000-0005-0000-0000-0000260C0000}"/>
    <cellStyle name="Normal 3 6 5 3 2 2" xfId="8916" xr:uid="{00000000-0005-0000-0000-0000270C0000}"/>
    <cellStyle name="Normal 3 6 5 3 3" xfId="7439" xr:uid="{00000000-0005-0000-0000-0000280C0000}"/>
    <cellStyle name="Normal 3 6 5 3 4" xfId="5124" xr:uid="{00000000-0005-0000-0000-0000290C0000}"/>
    <cellStyle name="Normal 3 6 5 4" xfId="1907" xr:uid="{00000000-0005-0000-0000-00002A0C0000}"/>
    <cellStyle name="Normal 3 6 5 4 2" xfId="7751" xr:uid="{00000000-0005-0000-0000-00002B0C0000}"/>
    <cellStyle name="Normal 3 6 5 5" xfId="6279" xr:uid="{00000000-0005-0000-0000-00002C0C0000}"/>
    <cellStyle name="Normal 3 6 5 6" xfId="3959" xr:uid="{00000000-0005-0000-0000-00002D0C0000}"/>
    <cellStyle name="Normal 3 6 6" xfId="874" xr:uid="{00000000-0005-0000-0000-00002E0C0000}"/>
    <cellStyle name="Normal 3 6 6 2" xfId="1454" xr:uid="{00000000-0005-0000-0000-00002F0C0000}"/>
    <cellStyle name="Normal 3 6 6 2 2" xfId="2931" xr:uid="{00000000-0005-0000-0000-0000300C0000}"/>
    <cellStyle name="Normal 3 6 6 2 2 2" xfId="8775" xr:uid="{00000000-0005-0000-0000-0000310C0000}"/>
    <cellStyle name="Normal 3 6 6 2 3" xfId="7298" xr:uid="{00000000-0005-0000-0000-0000320C0000}"/>
    <cellStyle name="Normal 3 6 6 2 4" xfId="4983" xr:uid="{00000000-0005-0000-0000-0000330C0000}"/>
    <cellStyle name="Normal 3 6 6 3" xfId="2346" xr:uid="{00000000-0005-0000-0000-0000340C0000}"/>
    <cellStyle name="Normal 3 6 6 3 2" xfId="8190" xr:uid="{00000000-0005-0000-0000-0000350C0000}"/>
    <cellStyle name="Normal 3 6 6 4" xfId="6718" xr:uid="{00000000-0005-0000-0000-0000360C0000}"/>
    <cellStyle name="Normal 3 6 6 5" xfId="4398" xr:uid="{00000000-0005-0000-0000-0000370C0000}"/>
    <cellStyle name="Normal 3 6 7" xfId="618" xr:uid="{00000000-0005-0000-0000-0000380C0000}"/>
    <cellStyle name="Normal 3 6 7 2" xfId="3518" xr:uid="{00000000-0005-0000-0000-0000390C0000}"/>
    <cellStyle name="Normal 3 6 7 2 2" xfId="9362" xr:uid="{00000000-0005-0000-0000-00003A0C0000}"/>
    <cellStyle name="Normal 3 6 7 2 3" xfId="5570" xr:uid="{00000000-0005-0000-0000-00003B0C0000}"/>
    <cellStyle name="Normal 3 6 7 3" xfId="2090" xr:uid="{00000000-0005-0000-0000-00003C0C0000}"/>
    <cellStyle name="Normal 3 6 7 3 2" xfId="7934" xr:uid="{00000000-0005-0000-0000-00003D0C0000}"/>
    <cellStyle name="Normal 3 6 7 4" xfId="6462" xr:uid="{00000000-0005-0000-0000-00003E0C0000}"/>
    <cellStyle name="Normal 3 6 7 5" xfId="4142" xr:uid="{00000000-0005-0000-0000-00003F0C0000}"/>
    <cellStyle name="Normal 3 6 8" xfId="1198" xr:uid="{00000000-0005-0000-0000-0000400C0000}"/>
    <cellStyle name="Normal 3 6 8 2" xfId="2675" xr:uid="{00000000-0005-0000-0000-0000410C0000}"/>
    <cellStyle name="Normal 3 6 8 2 2" xfId="8519" xr:uid="{00000000-0005-0000-0000-0000420C0000}"/>
    <cellStyle name="Normal 3 6 8 3" xfId="7042" xr:uid="{00000000-0005-0000-0000-0000430C0000}"/>
    <cellStyle name="Normal 3 6 8 4" xfId="4727" xr:uid="{00000000-0005-0000-0000-0000440C0000}"/>
    <cellStyle name="Normal 3 6 9" xfId="294" xr:uid="{00000000-0005-0000-0000-0000450C0000}"/>
    <cellStyle name="Normal 3 6 9 2" xfId="3414" xr:uid="{00000000-0005-0000-0000-0000460C0000}"/>
    <cellStyle name="Normal 3 6 9 2 2" xfId="9258" xr:uid="{00000000-0005-0000-0000-0000470C0000}"/>
    <cellStyle name="Normal 3 6 9 3" xfId="6138" xr:uid="{00000000-0005-0000-0000-0000480C0000}"/>
    <cellStyle name="Normal 3 6 9 4" xfId="5466" xr:uid="{00000000-0005-0000-0000-0000490C0000}"/>
    <cellStyle name="Normal 3 7" xfId="69" xr:uid="{00000000-0005-0000-0000-00004A0C0000}"/>
    <cellStyle name="Normal 3 7 10" xfId="3849" xr:uid="{00000000-0005-0000-0000-00004B0C0000}"/>
    <cellStyle name="Normal 3 7 2" xfId="197" xr:uid="{00000000-0005-0000-0000-00004C0C0000}"/>
    <cellStyle name="Normal 3 7 2 2" xfId="1089" xr:uid="{00000000-0005-0000-0000-00004D0C0000}"/>
    <cellStyle name="Normal 3 7 2 2 2" xfId="1669" xr:uid="{00000000-0005-0000-0000-00004E0C0000}"/>
    <cellStyle name="Normal 3 7 2 2 2 2" xfId="3146" xr:uid="{00000000-0005-0000-0000-00004F0C0000}"/>
    <cellStyle name="Normal 3 7 2 2 2 2 2" xfId="8990" xr:uid="{00000000-0005-0000-0000-0000500C0000}"/>
    <cellStyle name="Normal 3 7 2 2 2 3" xfId="7513" xr:uid="{00000000-0005-0000-0000-0000510C0000}"/>
    <cellStyle name="Normal 3 7 2 2 2 4" xfId="5198" xr:uid="{00000000-0005-0000-0000-0000520C0000}"/>
    <cellStyle name="Normal 3 7 2 2 3" xfId="2561" xr:uid="{00000000-0005-0000-0000-0000530C0000}"/>
    <cellStyle name="Normal 3 7 2 2 3 2" xfId="8405" xr:uid="{00000000-0005-0000-0000-0000540C0000}"/>
    <cellStyle name="Normal 3 7 2 2 4" xfId="6933" xr:uid="{00000000-0005-0000-0000-0000550C0000}"/>
    <cellStyle name="Normal 3 7 2 2 5" xfId="4613" xr:uid="{00000000-0005-0000-0000-0000560C0000}"/>
    <cellStyle name="Normal 3 7 2 3" xfId="777" xr:uid="{00000000-0005-0000-0000-0000570C0000}"/>
    <cellStyle name="Normal 3 7 2 3 2" xfId="3677" xr:uid="{00000000-0005-0000-0000-0000580C0000}"/>
    <cellStyle name="Normal 3 7 2 3 2 2" xfId="9521" xr:uid="{00000000-0005-0000-0000-0000590C0000}"/>
    <cellStyle name="Normal 3 7 2 3 2 3" xfId="5729" xr:uid="{00000000-0005-0000-0000-00005A0C0000}"/>
    <cellStyle name="Normal 3 7 2 3 3" xfId="2249" xr:uid="{00000000-0005-0000-0000-00005B0C0000}"/>
    <cellStyle name="Normal 3 7 2 3 3 2" xfId="8093" xr:uid="{00000000-0005-0000-0000-00005C0C0000}"/>
    <cellStyle name="Normal 3 7 2 3 4" xfId="6621" xr:uid="{00000000-0005-0000-0000-00005D0C0000}"/>
    <cellStyle name="Normal 3 7 2 3 5" xfId="4301" xr:uid="{00000000-0005-0000-0000-00005E0C0000}"/>
    <cellStyle name="Normal 3 7 2 4" xfId="1357" xr:uid="{00000000-0005-0000-0000-00005F0C0000}"/>
    <cellStyle name="Normal 3 7 2 4 2" xfId="2834" xr:uid="{00000000-0005-0000-0000-0000600C0000}"/>
    <cellStyle name="Normal 3 7 2 4 2 2" xfId="8678" xr:uid="{00000000-0005-0000-0000-0000610C0000}"/>
    <cellStyle name="Normal 3 7 2 4 3" xfId="7201" xr:uid="{00000000-0005-0000-0000-0000620C0000}"/>
    <cellStyle name="Normal 3 7 2 4 4" xfId="4886" xr:uid="{00000000-0005-0000-0000-0000630C0000}"/>
    <cellStyle name="Normal 3 7 2 5" xfId="509" xr:uid="{00000000-0005-0000-0000-0000640C0000}"/>
    <cellStyle name="Normal 3 7 2 5 2" xfId="3244" xr:uid="{00000000-0005-0000-0000-0000650C0000}"/>
    <cellStyle name="Normal 3 7 2 5 2 2" xfId="9088" xr:uid="{00000000-0005-0000-0000-0000660C0000}"/>
    <cellStyle name="Normal 3 7 2 5 3" xfId="6353" xr:uid="{00000000-0005-0000-0000-0000670C0000}"/>
    <cellStyle name="Normal 3 7 2 5 4" xfId="5296" xr:uid="{00000000-0005-0000-0000-0000680C0000}"/>
    <cellStyle name="Normal 3 7 2 6" xfId="1981" xr:uid="{00000000-0005-0000-0000-0000690C0000}"/>
    <cellStyle name="Normal 3 7 2 6 2" xfId="7825" xr:uid="{00000000-0005-0000-0000-00006A0C0000}"/>
    <cellStyle name="Normal 3 7 2 7" xfId="6041" xr:uid="{00000000-0005-0000-0000-00006B0C0000}"/>
    <cellStyle name="Normal 3 7 2 8" xfId="4033" xr:uid="{00000000-0005-0000-0000-00006C0C0000}"/>
    <cellStyle name="Normal 3 7 3" xfId="423" xr:uid="{00000000-0005-0000-0000-00006D0C0000}"/>
    <cellStyle name="Normal 3 7 3 2" xfId="1003" xr:uid="{00000000-0005-0000-0000-00006E0C0000}"/>
    <cellStyle name="Normal 3 7 3 2 2" xfId="3763" xr:uid="{00000000-0005-0000-0000-00006F0C0000}"/>
    <cellStyle name="Normal 3 7 3 2 2 2" xfId="9607" xr:uid="{00000000-0005-0000-0000-0000700C0000}"/>
    <cellStyle name="Normal 3 7 3 2 2 3" xfId="5815" xr:uid="{00000000-0005-0000-0000-0000710C0000}"/>
    <cellStyle name="Normal 3 7 3 2 3" xfId="2475" xr:uid="{00000000-0005-0000-0000-0000720C0000}"/>
    <cellStyle name="Normal 3 7 3 2 3 2" xfId="8319" xr:uid="{00000000-0005-0000-0000-0000730C0000}"/>
    <cellStyle name="Normal 3 7 3 2 4" xfId="6847" xr:uid="{00000000-0005-0000-0000-0000740C0000}"/>
    <cellStyle name="Normal 3 7 3 2 5" xfId="4527" xr:uid="{00000000-0005-0000-0000-0000750C0000}"/>
    <cellStyle name="Normal 3 7 3 3" xfId="1583" xr:uid="{00000000-0005-0000-0000-0000760C0000}"/>
    <cellStyle name="Normal 3 7 3 3 2" xfId="3060" xr:uid="{00000000-0005-0000-0000-0000770C0000}"/>
    <cellStyle name="Normal 3 7 3 3 2 2" xfId="8904" xr:uid="{00000000-0005-0000-0000-0000780C0000}"/>
    <cellStyle name="Normal 3 7 3 3 3" xfId="7427" xr:uid="{00000000-0005-0000-0000-0000790C0000}"/>
    <cellStyle name="Normal 3 7 3 3 4" xfId="5112" xr:uid="{00000000-0005-0000-0000-00007A0C0000}"/>
    <cellStyle name="Normal 3 7 3 4" xfId="1895" xr:uid="{00000000-0005-0000-0000-00007B0C0000}"/>
    <cellStyle name="Normal 3 7 3 4 2" xfId="7739" xr:uid="{00000000-0005-0000-0000-00007C0C0000}"/>
    <cellStyle name="Normal 3 7 3 5" xfId="6267" xr:uid="{00000000-0005-0000-0000-00007D0C0000}"/>
    <cellStyle name="Normal 3 7 3 6" xfId="3947" xr:uid="{00000000-0005-0000-0000-00007E0C0000}"/>
    <cellStyle name="Normal 3 7 4" xfId="905" xr:uid="{00000000-0005-0000-0000-00007F0C0000}"/>
    <cellStyle name="Normal 3 7 4 2" xfId="1485" xr:uid="{00000000-0005-0000-0000-0000800C0000}"/>
    <cellStyle name="Normal 3 7 4 2 2" xfId="2962" xr:uid="{00000000-0005-0000-0000-0000810C0000}"/>
    <cellStyle name="Normal 3 7 4 2 2 2" xfId="8806" xr:uid="{00000000-0005-0000-0000-0000820C0000}"/>
    <cellStyle name="Normal 3 7 4 2 3" xfId="7329" xr:uid="{00000000-0005-0000-0000-0000830C0000}"/>
    <cellStyle name="Normal 3 7 4 2 4" xfId="5014" xr:uid="{00000000-0005-0000-0000-0000840C0000}"/>
    <cellStyle name="Normal 3 7 4 3" xfId="2377" xr:uid="{00000000-0005-0000-0000-0000850C0000}"/>
    <cellStyle name="Normal 3 7 4 3 2" xfId="8221" xr:uid="{00000000-0005-0000-0000-0000860C0000}"/>
    <cellStyle name="Normal 3 7 4 4" xfId="6749" xr:uid="{00000000-0005-0000-0000-0000870C0000}"/>
    <cellStyle name="Normal 3 7 4 5" xfId="4429" xr:uid="{00000000-0005-0000-0000-0000880C0000}"/>
    <cellStyle name="Normal 3 7 5" xfId="649" xr:uid="{00000000-0005-0000-0000-0000890C0000}"/>
    <cellStyle name="Normal 3 7 5 2" xfId="3549" xr:uid="{00000000-0005-0000-0000-00008A0C0000}"/>
    <cellStyle name="Normal 3 7 5 2 2" xfId="9393" xr:uid="{00000000-0005-0000-0000-00008B0C0000}"/>
    <cellStyle name="Normal 3 7 5 2 3" xfId="5601" xr:uid="{00000000-0005-0000-0000-00008C0C0000}"/>
    <cellStyle name="Normal 3 7 5 3" xfId="2121" xr:uid="{00000000-0005-0000-0000-00008D0C0000}"/>
    <cellStyle name="Normal 3 7 5 3 2" xfId="7965" xr:uid="{00000000-0005-0000-0000-00008E0C0000}"/>
    <cellStyle name="Normal 3 7 5 4" xfId="6493" xr:uid="{00000000-0005-0000-0000-00008F0C0000}"/>
    <cellStyle name="Normal 3 7 5 5" xfId="4173" xr:uid="{00000000-0005-0000-0000-0000900C0000}"/>
    <cellStyle name="Normal 3 7 6" xfId="1229" xr:uid="{00000000-0005-0000-0000-0000910C0000}"/>
    <cellStyle name="Normal 3 7 6 2" xfId="2706" xr:uid="{00000000-0005-0000-0000-0000920C0000}"/>
    <cellStyle name="Normal 3 7 6 2 2" xfId="8550" xr:uid="{00000000-0005-0000-0000-0000930C0000}"/>
    <cellStyle name="Normal 3 7 6 3" xfId="7073" xr:uid="{00000000-0005-0000-0000-0000940C0000}"/>
    <cellStyle name="Normal 3 7 6 4" xfId="4758" xr:uid="{00000000-0005-0000-0000-0000950C0000}"/>
    <cellStyle name="Normal 3 7 7" xfId="325" xr:uid="{00000000-0005-0000-0000-0000960C0000}"/>
    <cellStyle name="Normal 3 7 7 2" xfId="3372" xr:uid="{00000000-0005-0000-0000-0000970C0000}"/>
    <cellStyle name="Normal 3 7 7 2 2" xfId="9216" xr:uid="{00000000-0005-0000-0000-0000980C0000}"/>
    <cellStyle name="Normal 3 7 7 3" xfId="6169" xr:uid="{00000000-0005-0000-0000-0000990C0000}"/>
    <cellStyle name="Normal 3 7 7 4" xfId="5424" xr:uid="{00000000-0005-0000-0000-00009A0C0000}"/>
    <cellStyle name="Normal 3 7 8" xfId="1797" xr:uid="{00000000-0005-0000-0000-00009B0C0000}"/>
    <cellStyle name="Normal 3 7 8 2" xfId="7641" xr:uid="{00000000-0005-0000-0000-00009C0C0000}"/>
    <cellStyle name="Normal 3 7 9" xfId="5913" xr:uid="{00000000-0005-0000-0000-00009D0C0000}"/>
    <cellStyle name="Normal 3 8" xfId="111" xr:uid="{00000000-0005-0000-0000-00009E0C0000}"/>
    <cellStyle name="Normal 3 8 2" xfId="239" xr:uid="{00000000-0005-0000-0000-00009F0C0000}"/>
    <cellStyle name="Normal 3 8 2 2" xfId="1131" xr:uid="{00000000-0005-0000-0000-0000A00C0000}"/>
    <cellStyle name="Normal 3 8 2 2 2" xfId="1711" xr:uid="{00000000-0005-0000-0000-0000A10C0000}"/>
    <cellStyle name="Normal 3 8 2 2 2 2" xfId="3188" xr:uid="{00000000-0005-0000-0000-0000A20C0000}"/>
    <cellStyle name="Normal 3 8 2 2 2 2 2" xfId="9032" xr:uid="{00000000-0005-0000-0000-0000A30C0000}"/>
    <cellStyle name="Normal 3 8 2 2 2 3" xfId="7555" xr:uid="{00000000-0005-0000-0000-0000A40C0000}"/>
    <cellStyle name="Normal 3 8 2 2 2 4" xfId="5240" xr:uid="{00000000-0005-0000-0000-0000A50C0000}"/>
    <cellStyle name="Normal 3 8 2 2 3" xfId="2603" xr:uid="{00000000-0005-0000-0000-0000A60C0000}"/>
    <cellStyle name="Normal 3 8 2 2 3 2" xfId="8447" xr:uid="{00000000-0005-0000-0000-0000A70C0000}"/>
    <cellStyle name="Normal 3 8 2 2 4" xfId="6975" xr:uid="{00000000-0005-0000-0000-0000A80C0000}"/>
    <cellStyle name="Normal 3 8 2 2 5" xfId="4655" xr:uid="{00000000-0005-0000-0000-0000A90C0000}"/>
    <cellStyle name="Normal 3 8 2 3" xfId="819" xr:uid="{00000000-0005-0000-0000-0000AA0C0000}"/>
    <cellStyle name="Normal 3 8 2 3 2" xfId="3719" xr:uid="{00000000-0005-0000-0000-0000AB0C0000}"/>
    <cellStyle name="Normal 3 8 2 3 2 2" xfId="9563" xr:uid="{00000000-0005-0000-0000-0000AC0C0000}"/>
    <cellStyle name="Normal 3 8 2 3 2 3" xfId="5771" xr:uid="{00000000-0005-0000-0000-0000AD0C0000}"/>
    <cellStyle name="Normal 3 8 2 3 3" xfId="2291" xr:uid="{00000000-0005-0000-0000-0000AE0C0000}"/>
    <cellStyle name="Normal 3 8 2 3 3 2" xfId="8135" xr:uid="{00000000-0005-0000-0000-0000AF0C0000}"/>
    <cellStyle name="Normal 3 8 2 3 4" xfId="6663" xr:uid="{00000000-0005-0000-0000-0000B00C0000}"/>
    <cellStyle name="Normal 3 8 2 3 5" xfId="4343" xr:uid="{00000000-0005-0000-0000-0000B10C0000}"/>
    <cellStyle name="Normal 3 8 2 4" xfId="1399" xr:uid="{00000000-0005-0000-0000-0000B20C0000}"/>
    <cellStyle name="Normal 3 8 2 4 2" xfId="2876" xr:uid="{00000000-0005-0000-0000-0000B30C0000}"/>
    <cellStyle name="Normal 3 8 2 4 2 2" xfId="8720" xr:uid="{00000000-0005-0000-0000-0000B40C0000}"/>
    <cellStyle name="Normal 3 8 2 4 3" xfId="7243" xr:uid="{00000000-0005-0000-0000-0000B50C0000}"/>
    <cellStyle name="Normal 3 8 2 4 4" xfId="4928" xr:uid="{00000000-0005-0000-0000-0000B60C0000}"/>
    <cellStyle name="Normal 3 8 2 5" xfId="551" xr:uid="{00000000-0005-0000-0000-0000B70C0000}"/>
    <cellStyle name="Normal 3 8 2 5 2" xfId="3423" xr:uid="{00000000-0005-0000-0000-0000B80C0000}"/>
    <cellStyle name="Normal 3 8 2 5 2 2" xfId="9267" xr:uid="{00000000-0005-0000-0000-0000B90C0000}"/>
    <cellStyle name="Normal 3 8 2 5 3" xfId="6395" xr:uid="{00000000-0005-0000-0000-0000BA0C0000}"/>
    <cellStyle name="Normal 3 8 2 5 4" xfId="5475" xr:uid="{00000000-0005-0000-0000-0000BB0C0000}"/>
    <cellStyle name="Normal 3 8 2 6" xfId="2023" xr:uid="{00000000-0005-0000-0000-0000BC0C0000}"/>
    <cellStyle name="Normal 3 8 2 6 2" xfId="7867" xr:uid="{00000000-0005-0000-0000-0000BD0C0000}"/>
    <cellStyle name="Normal 3 8 2 7" xfId="6083" xr:uid="{00000000-0005-0000-0000-0000BE0C0000}"/>
    <cellStyle name="Normal 3 8 2 8" xfId="4075" xr:uid="{00000000-0005-0000-0000-0000BF0C0000}"/>
    <cellStyle name="Normal 3 8 3" xfId="947" xr:uid="{00000000-0005-0000-0000-0000C00C0000}"/>
    <cellStyle name="Normal 3 8 3 2" xfId="1527" xr:uid="{00000000-0005-0000-0000-0000C10C0000}"/>
    <cellStyle name="Normal 3 8 3 2 2" xfId="3004" xr:uid="{00000000-0005-0000-0000-0000C20C0000}"/>
    <cellStyle name="Normal 3 8 3 2 2 2" xfId="8848" xr:uid="{00000000-0005-0000-0000-0000C30C0000}"/>
    <cellStyle name="Normal 3 8 3 2 3" xfId="7371" xr:uid="{00000000-0005-0000-0000-0000C40C0000}"/>
    <cellStyle name="Normal 3 8 3 2 4" xfId="5056" xr:uid="{00000000-0005-0000-0000-0000C50C0000}"/>
    <cellStyle name="Normal 3 8 3 3" xfId="2419" xr:uid="{00000000-0005-0000-0000-0000C60C0000}"/>
    <cellStyle name="Normal 3 8 3 3 2" xfId="8263" xr:uid="{00000000-0005-0000-0000-0000C70C0000}"/>
    <cellStyle name="Normal 3 8 3 4" xfId="6791" xr:uid="{00000000-0005-0000-0000-0000C80C0000}"/>
    <cellStyle name="Normal 3 8 3 5" xfId="4471" xr:uid="{00000000-0005-0000-0000-0000C90C0000}"/>
    <cellStyle name="Normal 3 8 4" xfId="691" xr:uid="{00000000-0005-0000-0000-0000CA0C0000}"/>
    <cellStyle name="Normal 3 8 4 2" xfId="3591" xr:uid="{00000000-0005-0000-0000-0000CB0C0000}"/>
    <cellStyle name="Normal 3 8 4 2 2" xfId="9435" xr:uid="{00000000-0005-0000-0000-0000CC0C0000}"/>
    <cellStyle name="Normal 3 8 4 2 3" xfId="5643" xr:uid="{00000000-0005-0000-0000-0000CD0C0000}"/>
    <cellStyle name="Normal 3 8 4 3" xfId="2163" xr:uid="{00000000-0005-0000-0000-0000CE0C0000}"/>
    <cellStyle name="Normal 3 8 4 3 2" xfId="8007" xr:uid="{00000000-0005-0000-0000-0000CF0C0000}"/>
    <cellStyle name="Normal 3 8 4 4" xfId="6535" xr:uid="{00000000-0005-0000-0000-0000D00C0000}"/>
    <cellStyle name="Normal 3 8 4 5" xfId="4215" xr:uid="{00000000-0005-0000-0000-0000D10C0000}"/>
    <cellStyle name="Normal 3 8 5" xfId="1271" xr:uid="{00000000-0005-0000-0000-0000D20C0000}"/>
    <cellStyle name="Normal 3 8 5 2" xfId="2748" xr:uid="{00000000-0005-0000-0000-0000D30C0000}"/>
    <cellStyle name="Normal 3 8 5 2 2" xfId="8592" xr:uid="{00000000-0005-0000-0000-0000D40C0000}"/>
    <cellStyle name="Normal 3 8 5 3" xfId="7115" xr:uid="{00000000-0005-0000-0000-0000D50C0000}"/>
    <cellStyle name="Normal 3 8 5 4" xfId="4800" xr:uid="{00000000-0005-0000-0000-0000D60C0000}"/>
    <cellStyle name="Normal 3 8 6" xfId="367" xr:uid="{00000000-0005-0000-0000-0000D70C0000}"/>
    <cellStyle name="Normal 3 8 6 2" xfId="3438" xr:uid="{00000000-0005-0000-0000-0000D80C0000}"/>
    <cellStyle name="Normal 3 8 6 2 2" xfId="9282" xr:uid="{00000000-0005-0000-0000-0000D90C0000}"/>
    <cellStyle name="Normal 3 8 6 3" xfId="6211" xr:uid="{00000000-0005-0000-0000-0000DA0C0000}"/>
    <cellStyle name="Normal 3 8 6 4" xfId="5490" xr:uid="{00000000-0005-0000-0000-0000DB0C0000}"/>
    <cellStyle name="Normal 3 8 7" xfId="1839" xr:uid="{00000000-0005-0000-0000-0000DC0C0000}"/>
    <cellStyle name="Normal 3 8 7 2" xfId="7683" xr:uid="{00000000-0005-0000-0000-0000DD0C0000}"/>
    <cellStyle name="Normal 3 8 8" xfId="5955" xr:uid="{00000000-0005-0000-0000-0000DE0C0000}"/>
    <cellStyle name="Normal 3 8 9" xfId="3891" xr:uid="{00000000-0005-0000-0000-0000DF0C0000}"/>
    <cellStyle name="Normal 3 9" xfId="23" xr:uid="{00000000-0005-0000-0000-0000E00C0000}"/>
    <cellStyle name="Normal 3 9 2" xfId="1046" xr:uid="{00000000-0005-0000-0000-0000E10C0000}"/>
    <cellStyle name="Normal 3 9 2 2" xfId="1626" xr:uid="{00000000-0005-0000-0000-0000E20C0000}"/>
    <cellStyle name="Normal 3 9 2 2 2" xfId="3103" xr:uid="{00000000-0005-0000-0000-0000E30C0000}"/>
    <cellStyle name="Normal 3 9 2 2 2 2" xfId="8947" xr:uid="{00000000-0005-0000-0000-0000E40C0000}"/>
    <cellStyle name="Normal 3 9 2 2 3" xfId="7470" xr:uid="{00000000-0005-0000-0000-0000E50C0000}"/>
    <cellStyle name="Normal 3 9 2 2 4" xfId="5155" xr:uid="{00000000-0005-0000-0000-0000E60C0000}"/>
    <cellStyle name="Normal 3 9 2 3" xfId="2518" xr:uid="{00000000-0005-0000-0000-0000E70C0000}"/>
    <cellStyle name="Normal 3 9 2 3 2" xfId="8362" xr:uid="{00000000-0005-0000-0000-0000E80C0000}"/>
    <cellStyle name="Normal 3 9 2 4" xfId="6890" xr:uid="{00000000-0005-0000-0000-0000E90C0000}"/>
    <cellStyle name="Normal 3 9 2 5" xfId="4570" xr:uid="{00000000-0005-0000-0000-0000EA0C0000}"/>
    <cellStyle name="Normal 3 9 3" xfId="606" xr:uid="{00000000-0005-0000-0000-0000EB0C0000}"/>
    <cellStyle name="Normal 3 9 3 2" xfId="3506" xr:uid="{00000000-0005-0000-0000-0000EC0C0000}"/>
    <cellStyle name="Normal 3 9 3 2 2" xfId="9350" xr:uid="{00000000-0005-0000-0000-0000ED0C0000}"/>
    <cellStyle name="Normal 3 9 3 2 3" xfId="5558" xr:uid="{00000000-0005-0000-0000-0000EE0C0000}"/>
    <cellStyle name="Normal 3 9 3 3" xfId="2078" xr:uid="{00000000-0005-0000-0000-0000EF0C0000}"/>
    <cellStyle name="Normal 3 9 3 3 2" xfId="7922" xr:uid="{00000000-0005-0000-0000-0000F00C0000}"/>
    <cellStyle name="Normal 3 9 3 4" xfId="6450" xr:uid="{00000000-0005-0000-0000-0000F10C0000}"/>
    <cellStyle name="Normal 3 9 3 5" xfId="4130" xr:uid="{00000000-0005-0000-0000-0000F20C0000}"/>
    <cellStyle name="Normal 3 9 4" xfId="1186" xr:uid="{00000000-0005-0000-0000-0000F30C0000}"/>
    <cellStyle name="Normal 3 9 4 2" xfId="2663" xr:uid="{00000000-0005-0000-0000-0000F40C0000}"/>
    <cellStyle name="Normal 3 9 4 2 2" xfId="8507" xr:uid="{00000000-0005-0000-0000-0000F50C0000}"/>
    <cellStyle name="Normal 3 9 4 3" xfId="7030" xr:uid="{00000000-0005-0000-0000-0000F60C0000}"/>
    <cellStyle name="Normal 3 9 4 4" xfId="4715" xr:uid="{00000000-0005-0000-0000-0000F70C0000}"/>
    <cellStyle name="Normal 3 9 5" xfId="466" xr:uid="{00000000-0005-0000-0000-0000F80C0000}"/>
    <cellStyle name="Normal 3 9 5 2" xfId="3408" xr:uid="{00000000-0005-0000-0000-0000F90C0000}"/>
    <cellStyle name="Normal 3 9 5 2 2" xfId="9252" xr:uid="{00000000-0005-0000-0000-0000FA0C0000}"/>
    <cellStyle name="Normal 3 9 5 3" xfId="6310" xr:uid="{00000000-0005-0000-0000-0000FB0C0000}"/>
    <cellStyle name="Normal 3 9 5 4" xfId="5460" xr:uid="{00000000-0005-0000-0000-0000FC0C0000}"/>
    <cellStyle name="Normal 3 9 6" xfId="1938" xr:uid="{00000000-0005-0000-0000-0000FD0C0000}"/>
    <cellStyle name="Normal 3 9 6 2" xfId="7782" xr:uid="{00000000-0005-0000-0000-0000FE0C0000}"/>
    <cellStyle name="Normal 3 9 7" xfId="5870" xr:uid="{00000000-0005-0000-0000-0000FF0C0000}"/>
    <cellStyle name="Normal 3 9 8" xfId="3990" xr:uid="{00000000-0005-0000-0000-0000000D0000}"/>
    <cellStyle name="Normal 4" xfId="8" xr:uid="{00000000-0005-0000-0000-0000010D0000}"/>
    <cellStyle name="Normal 4 10" xfId="865" xr:uid="{00000000-0005-0000-0000-0000020D0000}"/>
    <cellStyle name="Normal 4 10 2" xfId="1445" xr:uid="{00000000-0005-0000-0000-0000030D0000}"/>
    <cellStyle name="Normal 4 10 2 2" xfId="2922" xr:uid="{00000000-0005-0000-0000-0000040D0000}"/>
    <cellStyle name="Normal 4 10 2 2 2" xfId="8766" xr:uid="{00000000-0005-0000-0000-0000050D0000}"/>
    <cellStyle name="Normal 4 10 2 3" xfId="7289" xr:uid="{00000000-0005-0000-0000-0000060D0000}"/>
    <cellStyle name="Normal 4 10 2 4" xfId="4974" xr:uid="{00000000-0005-0000-0000-0000070D0000}"/>
    <cellStyle name="Normal 4 10 3" xfId="2337" xr:uid="{00000000-0005-0000-0000-0000080D0000}"/>
    <cellStyle name="Normal 4 10 3 2" xfId="8181" xr:uid="{00000000-0005-0000-0000-0000090D0000}"/>
    <cellStyle name="Normal 4 10 4" xfId="6709" xr:uid="{00000000-0005-0000-0000-00000A0D0000}"/>
    <cellStyle name="Normal 4 10 5" xfId="4389" xr:uid="{00000000-0005-0000-0000-00000B0D0000}"/>
    <cellStyle name="Normal 4 11" xfId="597" xr:uid="{00000000-0005-0000-0000-00000C0D0000}"/>
    <cellStyle name="Normal 4 11 2" xfId="3497" xr:uid="{00000000-0005-0000-0000-00000D0D0000}"/>
    <cellStyle name="Normal 4 11 2 2" xfId="9341" xr:uid="{00000000-0005-0000-0000-00000E0D0000}"/>
    <cellStyle name="Normal 4 11 2 3" xfId="5549" xr:uid="{00000000-0005-0000-0000-00000F0D0000}"/>
    <cellStyle name="Normal 4 11 3" xfId="2069" xr:uid="{00000000-0005-0000-0000-0000100D0000}"/>
    <cellStyle name="Normal 4 11 3 2" xfId="7913" xr:uid="{00000000-0005-0000-0000-0000110D0000}"/>
    <cellStyle name="Normal 4 11 4" xfId="6441" xr:uid="{00000000-0005-0000-0000-0000120D0000}"/>
    <cellStyle name="Normal 4 11 5" xfId="4121" xr:uid="{00000000-0005-0000-0000-0000130D0000}"/>
    <cellStyle name="Normal 4 12" xfId="1177" xr:uid="{00000000-0005-0000-0000-0000140D0000}"/>
    <cellStyle name="Normal 4 12 2" xfId="2651" xr:uid="{00000000-0005-0000-0000-0000150D0000}"/>
    <cellStyle name="Normal 4 12 2 2" xfId="8495" xr:uid="{00000000-0005-0000-0000-0000160D0000}"/>
    <cellStyle name="Normal 4 12 3" xfId="7021" xr:uid="{00000000-0005-0000-0000-0000170D0000}"/>
    <cellStyle name="Normal 4 12 4" xfId="4703" xr:uid="{00000000-0005-0000-0000-0000180D0000}"/>
    <cellStyle name="Normal 4 13" xfId="285" xr:uid="{00000000-0005-0000-0000-0000190D0000}"/>
    <cellStyle name="Normal 4 13 2" xfId="3357" xr:uid="{00000000-0005-0000-0000-00001A0D0000}"/>
    <cellStyle name="Normal 4 13 2 2" xfId="9201" xr:uid="{00000000-0005-0000-0000-00001B0D0000}"/>
    <cellStyle name="Normal 4 13 3" xfId="6129" xr:uid="{00000000-0005-0000-0000-00001C0D0000}"/>
    <cellStyle name="Normal 4 13 4" xfId="5409" xr:uid="{00000000-0005-0000-0000-00001D0D0000}"/>
    <cellStyle name="Normal 4 14" xfId="1757" xr:uid="{00000000-0005-0000-0000-00001E0D0000}"/>
    <cellStyle name="Normal 4 14 2" xfId="7601" xr:uid="{00000000-0005-0000-0000-00001F0D0000}"/>
    <cellStyle name="Normal 4 15" xfId="5861" xr:uid="{00000000-0005-0000-0000-0000200D0000}"/>
    <cellStyle name="Normal 4 16" xfId="3809" xr:uid="{00000000-0005-0000-0000-0000210D0000}"/>
    <cellStyle name="Normal 4 2" xfId="21" xr:uid="{00000000-0005-0000-0000-0000220D0000}"/>
    <cellStyle name="Normal 4 2 10" xfId="292" xr:uid="{00000000-0005-0000-0000-0000230D0000}"/>
    <cellStyle name="Normal 4 2 10 2" xfId="3331" xr:uid="{00000000-0005-0000-0000-0000240D0000}"/>
    <cellStyle name="Normal 4 2 10 2 2" xfId="9175" xr:uid="{00000000-0005-0000-0000-0000250D0000}"/>
    <cellStyle name="Normal 4 2 10 3" xfId="6136" xr:uid="{00000000-0005-0000-0000-0000260D0000}"/>
    <cellStyle name="Normal 4 2 10 4" xfId="5383" xr:uid="{00000000-0005-0000-0000-0000270D0000}"/>
    <cellStyle name="Normal 4 2 11" xfId="1764" xr:uid="{00000000-0005-0000-0000-0000280D0000}"/>
    <cellStyle name="Normal 4 2 11 2" xfId="7608" xr:uid="{00000000-0005-0000-0000-0000290D0000}"/>
    <cellStyle name="Normal 4 2 12" xfId="5868" xr:uid="{00000000-0005-0000-0000-00002A0D0000}"/>
    <cellStyle name="Normal 4 2 13" xfId="3816" xr:uid="{00000000-0005-0000-0000-00002B0D0000}"/>
    <cellStyle name="Normal 4 2 2" xfId="47" xr:uid="{00000000-0005-0000-0000-00002C0D0000}"/>
    <cellStyle name="Normal 4 2 2 10" xfId="1776" xr:uid="{00000000-0005-0000-0000-00002D0D0000}"/>
    <cellStyle name="Normal 4 2 2 10 2" xfId="7620" xr:uid="{00000000-0005-0000-0000-00002E0D0000}"/>
    <cellStyle name="Normal 4 2 2 11" xfId="5892" xr:uid="{00000000-0005-0000-0000-00002F0D0000}"/>
    <cellStyle name="Normal 4 2 2 12" xfId="3828" xr:uid="{00000000-0005-0000-0000-0000300D0000}"/>
    <cellStyle name="Normal 4 2 2 2" xfId="91" xr:uid="{00000000-0005-0000-0000-0000310D0000}"/>
    <cellStyle name="Normal 4 2 2 2 2" xfId="219" xr:uid="{00000000-0005-0000-0000-0000320D0000}"/>
    <cellStyle name="Normal 4 2 2 2 2 2" xfId="1111" xr:uid="{00000000-0005-0000-0000-0000330D0000}"/>
    <cellStyle name="Normal 4 2 2 2 2 2 2" xfId="1691" xr:uid="{00000000-0005-0000-0000-0000340D0000}"/>
    <cellStyle name="Normal 4 2 2 2 2 2 2 2" xfId="3168" xr:uid="{00000000-0005-0000-0000-0000350D0000}"/>
    <cellStyle name="Normal 4 2 2 2 2 2 2 2 2" xfId="9012" xr:uid="{00000000-0005-0000-0000-0000360D0000}"/>
    <cellStyle name="Normal 4 2 2 2 2 2 2 3" xfId="7535" xr:uid="{00000000-0005-0000-0000-0000370D0000}"/>
    <cellStyle name="Normal 4 2 2 2 2 2 2 4" xfId="5220" xr:uid="{00000000-0005-0000-0000-0000380D0000}"/>
    <cellStyle name="Normal 4 2 2 2 2 2 3" xfId="2583" xr:uid="{00000000-0005-0000-0000-0000390D0000}"/>
    <cellStyle name="Normal 4 2 2 2 2 2 3 2" xfId="8427" xr:uid="{00000000-0005-0000-0000-00003A0D0000}"/>
    <cellStyle name="Normal 4 2 2 2 2 2 4" xfId="6955" xr:uid="{00000000-0005-0000-0000-00003B0D0000}"/>
    <cellStyle name="Normal 4 2 2 2 2 2 5" xfId="4635" xr:uid="{00000000-0005-0000-0000-00003C0D0000}"/>
    <cellStyle name="Normal 4 2 2 2 2 3" xfId="799" xr:uid="{00000000-0005-0000-0000-00003D0D0000}"/>
    <cellStyle name="Normal 4 2 2 2 2 3 2" xfId="3699" xr:uid="{00000000-0005-0000-0000-00003E0D0000}"/>
    <cellStyle name="Normal 4 2 2 2 2 3 2 2" xfId="9543" xr:uid="{00000000-0005-0000-0000-00003F0D0000}"/>
    <cellStyle name="Normal 4 2 2 2 2 3 2 3" xfId="5751" xr:uid="{00000000-0005-0000-0000-0000400D0000}"/>
    <cellStyle name="Normal 4 2 2 2 2 3 3" xfId="2271" xr:uid="{00000000-0005-0000-0000-0000410D0000}"/>
    <cellStyle name="Normal 4 2 2 2 2 3 3 2" xfId="8115" xr:uid="{00000000-0005-0000-0000-0000420D0000}"/>
    <cellStyle name="Normal 4 2 2 2 2 3 4" xfId="6643" xr:uid="{00000000-0005-0000-0000-0000430D0000}"/>
    <cellStyle name="Normal 4 2 2 2 2 3 5" xfId="4323" xr:uid="{00000000-0005-0000-0000-0000440D0000}"/>
    <cellStyle name="Normal 4 2 2 2 2 4" xfId="1379" xr:uid="{00000000-0005-0000-0000-0000450D0000}"/>
    <cellStyle name="Normal 4 2 2 2 2 4 2" xfId="2856" xr:uid="{00000000-0005-0000-0000-0000460D0000}"/>
    <cellStyle name="Normal 4 2 2 2 2 4 2 2" xfId="8700" xr:uid="{00000000-0005-0000-0000-0000470D0000}"/>
    <cellStyle name="Normal 4 2 2 2 2 4 3" xfId="7223" xr:uid="{00000000-0005-0000-0000-0000480D0000}"/>
    <cellStyle name="Normal 4 2 2 2 2 4 4" xfId="4908" xr:uid="{00000000-0005-0000-0000-0000490D0000}"/>
    <cellStyle name="Normal 4 2 2 2 2 5" xfId="531" xr:uid="{00000000-0005-0000-0000-00004A0D0000}"/>
    <cellStyle name="Normal 4 2 2 2 2 5 2" xfId="3367" xr:uid="{00000000-0005-0000-0000-00004B0D0000}"/>
    <cellStyle name="Normal 4 2 2 2 2 5 2 2" xfId="9211" xr:uid="{00000000-0005-0000-0000-00004C0D0000}"/>
    <cellStyle name="Normal 4 2 2 2 2 5 3" xfId="6375" xr:uid="{00000000-0005-0000-0000-00004D0D0000}"/>
    <cellStyle name="Normal 4 2 2 2 2 5 4" xfId="5419" xr:uid="{00000000-0005-0000-0000-00004E0D0000}"/>
    <cellStyle name="Normal 4 2 2 2 2 6" xfId="2003" xr:uid="{00000000-0005-0000-0000-00004F0D0000}"/>
    <cellStyle name="Normal 4 2 2 2 2 6 2" xfId="7847" xr:uid="{00000000-0005-0000-0000-0000500D0000}"/>
    <cellStyle name="Normal 4 2 2 2 2 7" xfId="6063" xr:uid="{00000000-0005-0000-0000-0000510D0000}"/>
    <cellStyle name="Normal 4 2 2 2 2 8" xfId="4055" xr:uid="{00000000-0005-0000-0000-0000520D0000}"/>
    <cellStyle name="Normal 4 2 2 2 3" xfId="927" xr:uid="{00000000-0005-0000-0000-0000530D0000}"/>
    <cellStyle name="Normal 4 2 2 2 3 2" xfId="1507" xr:uid="{00000000-0005-0000-0000-0000540D0000}"/>
    <cellStyle name="Normal 4 2 2 2 3 2 2" xfId="2984" xr:uid="{00000000-0005-0000-0000-0000550D0000}"/>
    <cellStyle name="Normal 4 2 2 2 3 2 2 2" xfId="8828" xr:uid="{00000000-0005-0000-0000-0000560D0000}"/>
    <cellStyle name="Normal 4 2 2 2 3 2 3" xfId="7351" xr:uid="{00000000-0005-0000-0000-0000570D0000}"/>
    <cellStyle name="Normal 4 2 2 2 3 2 4" xfId="5036" xr:uid="{00000000-0005-0000-0000-0000580D0000}"/>
    <cellStyle name="Normal 4 2 2 2 3 3" xfId="2399" xr:uid="{00000000-0005-0000-0000-0000590D0000}"/>
    <cellStyle name="Normal 4 2 2 2 3 3 2" xfId="8243" xr:uid="{00000000-0005-0000-0000-00005A0D0000}"/>
    <cellStyle name="Normal 4 2 2 2 3 4" xfId="6771" xr:uid="{00000000-0005-0000-0000-00005B0D0000}"/>
    <cellStyle name="Normal 4 2 2 2 3 5" xfId="4451" xr:uid="{00000000-0005-0000-0000-00005C0D0000}"/>
    <cellStyle name="Normal 4 2 2 2 4" xfId="671" xr:uid="{00000000-0005-0000-0000-00005D0D0000}"/>
    <cellStyle name="Normal 4 2 2 2 4 2" xfId="3571" xr:uid="{00000000-0005-0000-0000-00005E0D0000}"/>
    <cellStyle name="Normal 4 2 2 2 4 2 2" xfId="9415" xr:uid="{00000000-0005-0000-0000-00005F0D0000}"/>
    <cellStyle name="Normal 4 2 2 2 4 2 3" xfId="5623" xr:uid="{00000000-0005-0000-0000-0000600D0000}"/>
    <cellStyle name="Normal 4 2 2 2 4 3" xfId="2143" xr:uid="{00000000-0005-0000-0000-0000610D0000}"/>
    <cellStyle name="Normal 4 2 2 2 4 3 2" xfId="7987" xr:uid="{00000000-0005-0000-0000-0000620D0000}"/>
    <cellStyle name="Normal 4 2 2 2 4 4" xfId="6515" xr:uid="{00000000-0005-0000-0000-0000630D0000}"/>
    <cellStyle name="Normal 4 2 2 2 4 5" xfId="4195" xr:uid="{00000000-0005-0000-0000-0000640D0000}"/>
    <cellStyle name="Normal 4 2 2 2 5" xfId="1251" xr:uid="{00000000-0005-0000-0000-0000650D0000}"/>
    <cellStyle name="Normal 4 2 2 2 5 2" xfId="2728" xr:uid="{00000000-0005-0000-0000-0000660D0000}"/>
    <cellStyle name="Normal 4 2 2 2 5 2 2" xfId="8572" xr:uid="{00000000-0005-0000-0000-0000670D0000}"/>
    <cellStyle name="Normal 4 2 2 2 5 3" xfId="7095" xr:uid="{00000000-0005-0000-0000-0000680D0000}"/>
    <cellStyle name="Normal 4 2 2 2 5 4" xfId="4780" xr:uid="{00000000-0005-0000-0000-0000690D0000}"/>
    <cellStyle name="Normal 4 2 2 2 6" xfId="347" xr:uid="{00000000-0005-0000-0000-00006A0D0000}"/>
    <cellStyle name="Normal 4 2 2 2 6 2" xfId="3262" xr:uid="{00000000-0005-0000-0000-00006B0D0000}"/>
    <cellStyle name="Normal 4 2 2 2 6 2 2" xfId="9106" xr:uid="{00000000-0005-0000-0000-00006C0D0000}"/>
    <cellStyle name="Normal 4 2 2 2 6 3" xfId="6191" xr:uid="{00000000-0005-0000-0000-00006D0D0000}"/>
    <cellStyle name="Normal 4 2 2 2 6 4" xfId="5314" xr:uid="{00000000-0005-0000-0000-00006E0D0000}"/>
    <cellStyle name="Normal 4 2 2 2 7" xfId="1819" xr:uid="{00000000-0005-0000-0000-00006F0D0000}"/>
    <cellStyle name="Normal 4 2 2 2 7 2" xfId="7663" xr:uid="{00000000-0005-0000-0000-0000700D0000}"/>
    <cellStyle name="Normal 4 2 2 2 8" xfId="5935" xr:uid="{00000000-0005-0000-0000-0000710D0000}"/>
    <cellStyle name="Normal 4 2 2 2 9" xfId="3871" xr:uid="{00000000-0005-0000-0000-0000720D0000}"/>
    <cellStyle name="Normal 4 2 2 3" xfId="133" xr:uid="{00000000-0005-0000-0000-0000730D0000}"/>
    <cellStyle name="Normal 4 2 2 3 2" xfId="261" xr:uid="{00000000-0005-0000-0000-0000740D0000}"/>
    <cellStyle name="Normal 4 2 2 3 2 2" xfId="1153" xr:uid="{00000000-0005-0000-0000-0000750D0000}"/>
    <cellStyle name="Normal 4 2 2 3 2 2 2" xfId="1733" xr:uid="{00000000-0005-0000-0000-0000760D0000}"/>
    <cellStyle name="Normal 4 2 2 3 2 2 2 2" xfId="3210" xr:uid="{00000000-0005-0000-0000-0000770D0000}"/>
    <cellStyle name="Normal 4 2 2 3 2 2 2 2 2" xfId="9054" xr:uid="{00000000-0005-0000-0000-0000780D0000}"/>
    <cellStyle name="Normal 4 2 2 3 2 2 2 3" xfId="7577" xr:uid="{00000000-0005-0000-0000-0000790D0000}"/>
    <cellStyle name="Normal 4 2 2 3 2 2 2 4" xfId="5262" xr:uid="{00000000-0005-0000-0000-00007A0D0000}"/>
    <cellStyle name="Normal 4 2 2 3 2 2 3" xfId="2625" xr:uid="{00000000-0005-0000-0000-00007B0D0000}"/>
    <cellStyle name="Normal 4 2 2 3 2 2 3 2" xfId="8469" xr:uid="{00000000-0005-0000-0000-00007C0D0000}"/>
    <cellStyle name="Normal 4 2 2 3 2 2 4" xfId="6997" xr:uid="{00000000-0005-0000-0000-00007D0D0000}"/>
    <cellStyle name="Normal 4 2 2 3 2 2 5" xfId="4677" xr:uid="{00000000-0005-0000-0000-00007E0D0000}"/>
    <cellStyle name="Normal 4 2 2 3 2 3" xfId="841" xr:uid="{00000000-0005-0000-0000-00007F0D0000}"/>
    <cellStyle name="Normal 4 2 2 3 2 3 2" xfId="3741" xr:uid="{00000000-0005-0000-0000-0000800D0000}"/>
    <cellStyle name="Normal 4 2 2 3 2 3 2 2" xfId="9585" xr:uid="{00000000-0005-0000-0000-0000810D0000}"/>
    <cellStyle name="Normal 4 2 2 3 2 3 2 3" xfId="5793" xr:uid="{00000000-0005-0000-0000-0000820D0000}"/>
    <cellStyle name="Normal 4 2 2 3 2 3 3" xfId="2313" xr:uid="{00000000-0005-0000-0000-0000830D0000}"/>
    <cellStyle name="Normal 4 2 2 3 2 3 3 2" xfId="8157" xr:uid="{00000000-0005-0000-0000-0000840D0000}"/>
    <cellStyle name="Normal 4 2 2 3 2 3 4" xfId="6685" xr:uid="{00000000-0005-0000-0000-0000850D0000}"/>
    <cellStyle name="Normal 4 2 2 3 2 3 5" xfId="4365" xr:uid="{00000000-0005-0000-0000-0000860D0000}"/>
    <cellStyle name="Normal 4 2 2 3 2 4" xfId="1421" xr:uid="{00000000-0005-0000-0000-0000870D0000}"/>
    <cellStyle name="Normal 4 2 2 3 2 4 2" xfId="2898" xr:uid="{00000000-0005-0000-0000-0000880D0000}"/>
    <cellStyle name="Normal 4 2 2 3 2 4 2 2" xfId="8742" xr:uid="{00000000-0005-0000-0000-0000890D0000}"/>
    <cellStyle name="Normal 4 2 2 3 2 4 3" xfId="7265" xr:uid="{00000000-0005-0000-0000-00008A0D0000}"/>
    <cellStyle name="Normal 4 2 2 3 2 4 4" xfId="4950" xr:uid="{00000000-0005-0000-0000-00008B0D0000}"/>
    <cellStyle name="Normal 4 2 2 3 2 5" xfId="573" xr:uid="{00000000-0005-0000-0000-00008C0D0000}"/>
    <cellStyle name="Normal 4 2 2 3 2 5 2" xfId="3473" xr:uid="{00000000-0005-0000-0000-00008D0D0000}"/>
    <cellStyle name="Normal 4 2 2 3 2 5 2 2" xfId="9317" xr:uid="{00000000-0005-0000-0000-00008E0D0000}"/>
    <cellStyle name="Normal 4 2 2 3 2 5 3" xfId="6417" xr:uid="{00000000-0005-0000-0000-00008F0D0000}"/>
    <cellStyle name="Normal 4 2 2 3 2 5 4" xfId="5525" xr:uid="{00000000-0005-0000-0000-0000900D0000}"/>
    <cellStyle name="Normal 4 2 2 3 2 6" xfId="2045" xr:uid="{00000000-0005-0000-0000-0000910D0000}"/>
    <cellStyle name="Normal 4 2 2 3 2 6 2" xfId="7889" xr:uid="{00000000-0005-0000-0000-0000920D0000}"/>
    <cellStyle name="Normal 4 2 2 3 2 7" xfId="6105" xr:uid="{00000000-0005-0000-0000-0000930D0000}"/>
    <cellStyle name="Normal 4 2 2 3 2 8" xfId="4097" xr:uid="{00000000-0005-0000-0000-0000940D0000}"/>
    <cellStyle name="Normal 4 2 2 3 3" xfId="969" xr:uid="{00000000-0005-0000-0000-0000950D0000}"/>
    <cellStyle name="Normal 4 2 2 3 3 2" xfId="1549" xr:uid="{00000000-0005-0000-0000-0000960D0000}"/>
    <cellStyle name="Normal 4 2 2 3 3 2 2" xfId="3026" xr:uid="{00000000-0005-0000-0000-0000970D0000}"/>
    <cellStyle name="Normal 4 2 2 3 3 2 2 2" xfId="8870" xr:uid="{00000000-0005-0000-0000-0000980D0000}"/>
    <cellStyle name="Normal 4 2 2 3 3 2 3" xfId="7393" xr:uid="{00000000-0005-0000-0000-0000990D0000}"/>
    <cellStyle name="Normal 4 2 2 3 3 2 4" xfId="5078" xr:uid="{00000000-0005-0000-0000-00009A0D0000}"/>
    <cellStyle name="Normal 4 2 2 3 3 3" xfId="2441" xr:uid="{00000000-0005-0000-0000-00009B0D0000}"/>
    <cellStyle name="Normal 4 2 2 3 3 3 2" xfId="8285" xr:uid="{00000000-0005-0000-0000-00009C0D0000}"/>
    <cellStyle name="Normal 4 2 2 3 3 4" xfId="6813" xr:uid="{00000000-0005-0000-0000-00009D0D0000}"/>
    <cellStyle name="Normal 4 2 2 3 3 5" xfId="4493" xr:uid="{00000000-0005-0000-0000-00009E0D0000}"/>
    <cellStyle name="Normal 4 2 2 3 4" xfId="713" xr:uid="{00000000-0005-0000-0000-00009F0D0000}"/>
    <cellStyle name="Normal 4 2 2 3 4 2" xfId="3613" xr:uid="{00000000-0005-0000-0000-0000A00D0000}"/>
    <cellStyle name="Normal 4 2 2 3 4 2 2" xfId="9457" xr:uid="{00000000-0005-0000-0000-0000A10D0000}"/>
    <cellStyle name="Normal 4 2 2 3 4 2 3" xfId="5665" xr:uid="{00000000-0005-0000-0000-0000A20D0000}"/>
    <cellStyle name="Normal 4 2 2 3 4 3" xfId="2185" xr:uid="{00000000-0005-0000-0000-0000A30D0000}"/>
    <cellStyle name="Normal 4 2 2 3 4 3 2" xfId="8029" xr:uid="{00000000-0005-0000-0000-0000A40D0000}"/>
    <cellStyle name="Normal 4 2 2 3 4 4" xfId="6557" xr:uid="{00000000-0005-0000-0000-0000A50D0000}"/>
    <cellStyle name="Normal 4 2 2 3 4 5" xfId="4237" xr:uid="{00000000-0005-0000-0000-0000A60D0000}"/>
    <cellStyle name="Normal 4 2 2 3 5" xfId="1293" xr:uid="{00000000-0005-0000-0000-0000A70D0000}"/>
    <cellStyle name="Normal 4 2 2 3 5 2" xfId="2770" xr:uid="{00000000-0005-0000-0000-0000A80D0000}"/>
    <cellStyle name="Normal 4 2 2 3 5 2 2" xfId="8614" xr:uid="{00000000-0005-0000-0000-0000A90D0000}"/>
    <cellStyle name="Normal 4 2 2 3 5 3" xfId="7137" xr:uid="{00000000-0005-0000-0000-0000AA0D0000}"/>
    <cellStyle name="Normal 4 2 2 3 5 4" xfId="4822" xr:uid="{00000000-0005-0000-0000-0000AB0D0000}"/>
    <cellStyle name="Normal 4 2 2 3 6" xfId="389" xr:uid="{00000000-0005-0000-0000-0000AC0D0000}"/>
    <cellStyle name="Normal 4 2 2 3 6 2" xfId="3416" xr:uid="{00000000-0005-0000-0000-0000AD0D0000}"/>
    <cellStyle name="Normal 4 2 2 3 6 2 2" xfId="9260" xr:uid="{00000000-0005-0000-0000-0000AE0D0000}"/>
    <cellStyle name="Normal 4 2 2 3 6 3" xfId="6233" xr:uid="{00000000-0005-0000-0000-0000AF0D0000}"/>
    <cellStyle name="Normal 4 2 2 3 6 4" xfId="5468" xr:uid="{00000000-0005-0000-0000-0000B00D0000}"/>
    <cellStyle name="Normal 4 2 2 3 7" xfId="1861" xr:uid="{00000000-0005-0000-0000-0000B10D0000}"/>
    <cellStyle name="Normal 4 2 2 3 7 2" xfId="7705" xr:uid="{00000000-0005-0000-0000-0000B20D0000}"/>
    <cellStyle name="Normal 4 2 2 3 8" xfId="5977" xr:uid="{00000000-0005-0000-0000-0000B30D0000}"/>
    <cellStyle name="Normal 4 2 2 3 9" xfId="3913" xr:uid="{00000000-0005-0000-0000-0000B40D0000}"/>
    <cellStyle name="Normal 4 2 2 4" xfId="176" xr:uid="{00000000-0005-0000-0000-0000B50D0000}"/>
    <cellStyle name="Normal 4 2 2 4 2" xfId="1068" xr:uid="{00000000-0005-0000-0000-0000B60D0000}"/>
    <cellStyle name="Normal 4 2 2 4 2 2" xfId="1648" xr:uid="{00000000-0005-0000-0000-0000B70D0000}"/>
    <cellStyle name="Normal 4 2 2 4 2 2 2" xfId="3125" xr:uid="{00000000-0005-0000-0000-0000B80D0000}"/>
    <cellStyle name="Normal 4 2 2 4 2 2 2 2" xfId="8969" xr:uid="{00000000-0005-0000-0000-0000B90D0000}"/>
    <cellStyle name="Normal 4 2 2 4 2 2 3" xfId="7492" xr:uid="{00000000-0005-0000-0000-0000BA0D0000}"/>
    <cellStyle name="Normal 4 2 2 4 2 2 4" xfId="5177" xr:uid="{00000000-0005-0000-0000-0000BB0D0000}"/>
    <cellStyle name="Normal 4 2 2 4 2 3" xfId="2540" xr:uid="{00000000-0005-0000-0000-0000BC0D0000}"/>
    <cellStyle name="Normal 4 2 2 4 2 3 2" xfId="8384" xr:uid="{00000000-0005-0000-0000-0000BD0D0000}"/>
    <cellStyle name="Normal 4 2 2 4 2 4" xfId="6912" xr:uid="{00000000-0005-0000-0000-0000BE0D0000}"/>
    <cellStyle name="Normal 4 2 2 4 2 5" xfId="4592" xr:uid="{00000000-0005-0000-0000-0000BF0D0000}"/>
    <cellStyle name="Normal 4 2 2 4 3" xfId="756" xr:uid="{00000000-0005-0000-0000-0000C00D0000}"/>
    <cellStyle name="Normal 4 2 2 4 3 2" xfId="3656" xr:uid="{00000000-0005-0000-0000-0000C10D0000}"/>
    <cellStyle name="Normal 4 2 2 4 3 2 2" xfId="9500" xr:uid="{00000000-0005-0000-0000-0000C20D0000}"/>
    <cellStyle name="Normal 4 2 2 4 3 2 3" xfId="5708" xr:uid="{00000000-0005-0000-0000-0000C30D0000}"/>
    <cellStyle name="Normal 4 2 2 4 3 3" xfId="2228" xr:uid="{00000000-0005-0000-0000-0000C40D0000}"/>
    <cellStyle name="Normal 4 2 2 4 3 3 2" xfId="8072" xr:uid="{00000000-0005-0000-0000-0000C50D0000}"/>
    <cellStyle name="Normal 4 2 2 4 3 4" xfId="6600" xr:uid="{00000000-0005-0000-0000-0000C60D0000}"/>
    <cellStyle name="Normal 4 2 2 4 3 5" xfId="4280" xr:uid="{00000000-0005-0000-0000-0000C70D0000}"/>
    <cellStyle name="Normal 4 2 2 4 4" xfId="1336" xr:uid="{00000000-0005-0000-0000-0000C80D0000}"/>
    <cellStyle name="Normal 4 2 2 4 4 2" xfId="2813" xr:uid="{00000000-0005-0000-0000-0000C90D0000}"/>
    <cellStyle name="Normal 4 2 2 4 4 2 2" xfId="8657" xr:uid="{00000000-0005-0000-0000-0000CA0D0000}"/>
    <cellStyle name="Normal 4 2 2 4 4 3" xfId="7180" xr:uid="{00000000-0005-0000-0000-0000CB0D0000}"/>
    <cellStyle name="Normal 4 2 2 4 4 4" xfId="4865" xr:uid="{00000000-0005-0000-0000-0000CC0D0000}"/>
    <cellStyle name="Normal 4 2 2 4 5" xfId="488" xr:uid="{00000000-0005-0000-0000-0000CD0D0000}"/>
    <cellStyle name="Normal 4 2 2 4 5 2" xfId="2646" xr:uid="{00000000-0005-0000-0000-0000CE0D0000}"/>
    <cellStyle name="Normal 4 2 2 4 5 2 2" xfId="8490" xr:uid="{00000000-0005-0000-0000-0000CF0D0000}"/>
    <cellStyle name="Normal 4 2 2 4 5 3" xfId="6332" xr:uid="{00000000-0005-0000-0000-0000D00D0000}"/>
    <cellStyle name="Normal 4 2 2 4 5 4" xfId="4698" xr:uid="{00000000-0005-0000-0000-0000D10D0000}"/>
    <cellStyle name="Normal 4 2 2 4 6" xfId="1960" xr:uid="{00000000-0005-0000-0000-0000D20D0000}"/>
    <cellStyle name="Normal 4 2 2 4 6 2" xfId="7804" xr:uid="{00000000-0005-0000-0000-0000D30D0000}"/>
    <cellStyle name="Normal 4 2 2 4 7" xfId="6020" xr:uid="{00000000-0005-0000-0000-0000D40D0000}"/>
    <cellStyle name="Normal 4 2 2 4 8" xfId="4012" xr:uid="{00000000-0005-0000-0000-0000D50D0000}"/>
    <cellStyle name="Normal 4 2 2 5" xfId="445" xr:uid="{00000000-0005-0000-0000-0000D60D0000}"/>
    <cellStyle name="Normal 4 2 2 5 2" xfId="1025" xr:uid="{00000000-0005-0000-0000-0000D70D0000}"/>
    <cellStyle name="Normal 4 2 2 5 2 2" xfId="3785" xr:uid="{00000000-0005-0000-0000-0000D80D0000}"/>
    <cellStyle name="Normal 4 2 2 5 2 2 2" xfId="9629" xr:uid="{00000000-0005-0000-0000-0000D90D0000}"/>
    <cellStyle name="Normal 4 2 2 5 2 2 3" xfId="5837" xr:uid="{00000000-0005-0000-0000-0000DA0D0000}"/>
    <cellStyle name="Normal 4 2 2 5 2 3" xfId="2497" xr:uid="{00000000-0005-0000-0000-0000DB0D0000}"/>
    <cellStyle name="Normal 4 2 2 5 2 3 2" xfId="8341" xr:uid="{00000000-0005-0000-0000-0000DC0D0000}"/>
    <cellStyle name="Normal 4 2 2 5 2 4" xfId="6869" xr:uid="{00000000-0005-0000-0000-0000DD0D0000}"/>
    <cellStyle name="Normal 4 2 2 5 2 5" xfId="4549" xr:uid="{00000000-0005-0000-0000-0000DE0D0000}"/>
    <cellStyle name="Normal 4 2 2 5 3" xfId="1605" xr:uid="{00000000-0005-0000-0000-0000DF0D0000}"/>
    <cellStyle name="Normal 4 2 2 5 3 2" xfId="3082" xr:uid="{00000000-0005-0000-0000-0000E00D0000}"/>
    <cellStyle name="Normal 4 2 2 5 3 2 2" xfId="8926" xr:uid="{00000000-0005-0000-0000-0000E10D0000}"/>
    <cellStyle name="Normal 4 2 2 5 3 3" xfId="7449" xr:uid="{00000000-0005-0000-0000-0000E20D0000}"/>
    <cellStyle name="Normal 4 2 2 5 3 4" xfId="5134" xr:uid="{00000000-0005-0000-0000-0000E30D0000}"/>
    <cellStyle name="Normal 4 2 2 5 4" xfId="1917" xr:uid="{00000000-0005-0000-0000-0000E40D0000}"/>
    <cellStyle name="Normal 4 2 2 5 4 2" xfId="7761" xr:uid="{00000000-0005-0000-0000-0000E50D0000}"/>
    <cellStyle name="Normal 4 2 2 5 5" xfId="6289" xr:uid="{00000000-0005-0000-0000-0000E60D0000}"/>
    <cellStyle name="Normal 4 2 2 5 6" xfId="3969" xr:uid="{00000000-0005-0000-0000-0000E70D0000}"/>
    <cellStyle name="Normal 4 2 2 6" xfId="884" xr:uid="{00000000-0005-0000-0000-0000E80D0000}"/>
    <cellStyle name="Normal 4 2 2 6 2" xfId="1464" xr:uid="{00000000-0005-0000-0000-0000E90D0000}"/>
    <cellStyle name="Normal 4 2 2 6 2 2" xfId="2941" xr:uid="{00000000-0005-0000-0000-0000EA0D0000}"/>
    <cellStyle name="Normal 4 2 2 6 2 2 2" xfId="8785" xr:uid="{00000000-0005-0000-0000-0000EB0D0000}"/>
    <cellStyle name="Normal 4 2 2 6 2 3" xfId="7308" xr:uid="{00000000-0005-0000-0000-0000EC0D0000}"/>
    <cellStyle name="Normal 4 2 2 6 2 4" xfId="4993" xr:uid="{00000000-0005-0000-0000-0000ED0D0000}"/>
    <cellStyle name="Normal 4 2 2 6 3" xfId="2356" xr:uid="{00000000-0005-0000-0000-0000EE0D0000}"/>
    <cellStyle name="Normal 4 2 2 6 3 2" xfId="8200" xr:uid="{00000000-0005-0000-0000-0000EF0D0000}"/>
    <cellStyle name="Normal 4 2 2 6 4" xfId="6728" xr:uid="{00000000-0005-0000-0000-0000F00D0000}"/>
    <cellStyle name="Normal 4 2 2 6 5" xfId="4408" xr:uid="{00000000-0005-0000-0000-0000F10D0000}"/>
    <cellStyle name="Normal 4 2 2 7" xfId="628" xr:uid="{00000000-0005-0000-0000-0000F20D0000}"/>
    <cellStyle name="Normal 4 2 2 7 2" xfId="3528" xr:uid="{00000000-0005-0000-0000-0000F30D0000}"/>
    <cellStyle name="Normal 4 2 2 7 2 2" xfId="9372" xr:uid="{00000000-0005-0000-0000-0000F40D0000}"/>
    <cellStyle name="Normal 4 2 2 7 2 3" xfId="5580" xr:uid="{00000000-0005-0000-0000-0000F50D0000}"/>
    <cellStyle name="Normal 4 2 2 7 3" xfId="2100" xr:uid="{00000000-0005-0000-0000-0000F60D0000}"/>
    <cellStyle name="Normal 4 2 2 7 3 2" xfId="7944" xr:uid="{00000000-0005-0000-0000-0000F70D0000}"/>
    <cellStyle name="Normal 4 2 2 7 4" xfId="6472" xr:uid="{00000000-0005-0000-0000-0000F80D0000}"/>
    <cellStyle name="Normal 4 2 2 7 5" xfId="4152" xr:uid="{00000000-0005-0000-0000-0000F90D0000}"/>
    <cellStyle name="Normal 4 2 2 8" xfId="1208" xr:uid="{00000000-0005-0000-0000-0000FA0D0000}"/>
    <cellStyle name="Normal 4 2 2 8 2" xfId="2685" xr:uid="{00000000-0005-0000-0000-0000FB0D0000}"/>
    <cellStyle name="Normal 4 2 2 8 2 2" xfId="8529" xr:uid="{00000000-0005-0000-0000-0000FC0D0000}"/>
    <cellStyle name="Normal 4 2 2 8 3" xfId="7052" xr:uid="{00000000-0005-0000-0000-0000FD0D0000}"/>
    <cellStyle name="Normal 4 2 2 8 4" xfId="4737" xr:uid="{00000000-0005-0000-0000-0000FE0D0000}"/>
    <cellStyle name="Normal 4 2 2 9" xfId="304" xr:uid="{00000000-0005-0000-0000-0000FF0D0000}"/>
    <cellStyle name="Normal 4 2 2 9 2" xfId="3237" xr:uid="{00000000-0005-0000-0000-0000000E0000}"/>
    <cellStyle name="Normal 4 2 2 9 2 2" xfId="9081" xr:uid="{00000000-0005-0000-0000-0000010E0000}"/>
    <cellStyle name="Normal 4 2 2 9 3" xfId="6148" xr:uid="{00000000-0005-0000-0000-0000020E0000}"/>
    <cellStyle name="Normal 4 2 2 9 4" xfId="5289" xr:uid="{00000000-0005-0000-0000-0000030E0000}"/>
    <cellStyle name="Normal 4 2 3" xfId="79" xr:uid="{00000000-0005-0000-0000-0000040E0000}"/>
    <cellStyle name="Normal 4 2 3 10" xfId="3859" xr:uid="{00000000-0005-0000-0000-0000050E0000}"/>
    <cellStyle name="Normal 4 2 3 2" xfId="207" xr:uid="{00000000-0005-0000-0000-0000060E0000}"/>
    <cellStyle name="Normal 4 2 3 2 2" xfId="1099" xr:uid="{00000000-0005-0000-0000-0000070E0000}"/>
    <cellStyle name="Normal 4 2 3 2 2 2" xfId="1679" xr:uid="{00000000-0005-0000-0000-0000080E0000}"/>
    <cellStyle name="Normal 4 2 3 2 2 2 2" xfId="3156" xr:uid="{00000000-0005-0000-0000-0000090E0000}"/>
    <cellStyle name="Normal 4 2 3 2 2 2 2 2" xfId="9000" xr:uid="{00000000-0005-0000-0000-00000A0E0000}"/>
    <cellStyle name="Normal 4 2 3 2 2 2 3" xfId="7523" xr:uid="{00000000-0005-0000-0000-00000B0E0000}"/>
    <cellStyle name="Normal 4 2 3 2 2 2 4" xfId="5208" xr:uid="{00000000-0005-0000-0000-00000C0E0000}"/>
    <cellStyle name="Normal 4 2 3 2 2 3" xfId="2571" xr:uid="{00000000-0005-0000-0000-00000D0E0000}"/>
    <cellStyle name="Normal 4 2 3 2 2 3 2" xfId="8415" xr:uid="{00000000-0005-0000-0000-00000E0E0000}"/>
    <cellStyle name="Normal 4 2 3 2 2 4" xfId="6943" xr:uid="{00000000-0005-0000-0000-00000F0E0000}"/>
    <cellStyle name="Normal 4 2 3 2 2 5" xfId="4623" xr:uid="{00000000-0005-0000-0000-0000100E0000}"/>
    <cellStyle name="Normal 4 2 3 2 3" xfId="787" xr:uid="{00000000-0005-0000-0000-0000110E0000}"/>
    <cellStyle name="Normal 4 2 3 2 3 2" xfId="3687" xr:uid="{00000000-0005-0000-0000-0000120E0000}"/>
    <cellStyle name="Normal 4 2 3 2 3 2 2" xfId="9531" xr:uid="{00000000-0005-0000-0000-0000130E0000}"/>
    <cellStyle name="Normal 4 2 3 2 3 2 3" xfId="5739" xr:uid="{00000000-0005-0000-0000-0000140E0000}"/>
    <cellStyle name="Normal 4 2 3 2 3 3" xfId="2259" xr:uid="{00000000-0005-0000-0000-0000150E0000}"/>
    <cellStyle name="Normal 4 2 3 2 3 3 2" xfId="8103" xr:uid="{00000000-0005-0000-0000-0000160E0000}"/>
    <cellStyle name="Normal 4 2 3 2 3 4" xfId="6631" xr:uid="{00000000-0005-0000-0000-0000170E0000}"/>
    <cellStyle name="Normal 4 2 3 2 3 5" xfId="4311" xr:uid="{00000000-0005-0000-0000-0000180E0000}"/>
    <cellStyle name="Normal 4 2 3 2 4" xfId="1367" xr:uid="{00000000-0005-0000-0000-0000190E0000}"/>
    <cellStyle name="Normal 4 2 3 2 4 2" xfId="2844" xr:uid="{00000000-0005-0000-0000-00001A0E0000}"/>
    <cellStyle name="Normal 4 2 3 2 4 2 2" xfId="8688" xr:uid="{00000000-0005-0000-0000-00001B0E0000}"/>
    <cellStyle name="Normal 4 2 3 2 4 3" xfId="7211" xr:uid="{00000000-0005-0000-0000-00001C0E0000}"/>
    <cellStyle name="Normal 4 2 3 2 4 4" xfId="4896" xr:uid="{00000000-0005-0000-0000-00001D0E0000}"/>
    <cellStyle name="Normal 4 2 3 2 5" xfId="519" xr:uid="{00000000-0005-0000-0000-00001E0E0000}"/>
    <cellStyle name="Normal 4 2 3 2 5 2" xfId="3427" xr:uid="{00000000-0005-0000-0000-00001F0E0000}"/>
    <cellStyle name="Normal 4 2 3 2 5 2 2" xfId="9271" xr:uid="{00000000-0005-0000-0000-0000200E0000}"/>
    <cellStyle name="Normal 4 2 3 2 5 3" xfId="6363" xr:uid="{00000000-0005-0000-0000-0000210E0000}"/>
    <cellStyle name="Normal 4 2 3 2 5 4" xfId="5479" xr:uid="{00000000-0005-0000-0000-0000220E0000}"/>
    <cellStyle name="Normal 4 2 3 2 6" xfId="1991" xr:uid="{00000000-0005-0000-0000-0000230E0000}"/>
    <cellStyle name="Normal 4 2 3 2 6 2" xfId="7835" xr:uid="{00000000-0005-0000-0000-0000240E0000}"/>
    <cellStyle name="Normal 4 2 3 2 7" xfId="6051" xr:uid="{00000000-0005-0000-0000-0000250E0000}"/>
    <cellStyle name="Normal 4 2 3 2 8" xfId="4043" xr:uid="{00000000-0005-0000-0000-0000260E0000}"/>
    <cellStyle name="Normal 4 2 3 3" xfId="433" xr:uid="{00000000-0005-0000-0000-0000270E0000}"/>
    <cellStyle name="Normal 4 2 3 3 2" xfId="1013" xr:uid="{00000000-0005-0000-0000-0000280E0000}"/>
    <cellStyle name="Normal 4 2 3 3 2 2" xfId="3773" xr:uid="{00000000-0005-0000-0000-0000290E0000}"/>
    <cellStyle name="Normal 4 2 3 3 2 2 2" xfId="9617" xr:uid="{00000000-0005-0000-0000-00002A0E0000}"/>
    <cellStyle name="Normal 4 2 3 3 2 2 3" xfId="5825" xr:uid="{00000000-0005-0000-0000-00002B0E0000}"/>
    <cellStyle name="Normal 4 2 3 3 2 3" xfId="2485" xr:uid="{00000000-0005-0000-0000-00002C0E0000}"/>
    <cellStyle name="Normal 4 2 3 3 2 3 2" xfId="8329" xr:uid="{00000000-0005-0000-0000-00002D0E0000}"/>
    <cellStyle name="Normal 4 2 3 3 2 4" xfId="6857" xr:uid="{00000000-0005-0000-0000-00002E0E0000}"/>
    <cellStyle name="Normal 4 2 3 3 2 5" xfId="4537" xr:uid="{00000000-0005-0000-0000-00002F0E0000}"/>
    <cellStyle name="Normal 4 2 3 3 3" xfId="1593" xr:uid="{00000000-0005-0000-0000-0000300E0000}"/>
    <cellStyle name="Normal 4 2 3 3 3 2" xfId="3070" xr:uid="{00000000-0005-0000-0000-0000310E0000}"/>
    <cellStyle name="Normal 4 2 3 3 3 2 2" xfId="8914" xr:uid="{00000000-0005-0000-0000-0000320E0000}"/>
    <cellStyle name="Normal 4 2 3 3 3 3" xfId="7437" xr:uid="{00000000-0005-0000-0000-0000330E0000}"/>
    <cellStyle name="Normal 4 2 3 3 3 4" xfId="5122" xr:uid="{00000000-0005-0000-0000-0000340E0000}"/>
    <cellStyle name="Normal 4 2 3 3 4" xfId="1905" xr:uid="{00000000-0005-0000-0000-0000350E0000}"/>
    <cellStyle name="Normal 4 2 3 3 4 2" xfId="7749" xr:uid="{00000000-0005-0000-0000-0000360E0000}"/>
    <cellStyle name="Normal 4 2 3 3 5" xfId="6277" xr:uid="{00000000-0005-0000-0000-0000370E0000}"/>
    <cellStyle name="Normal 4 2 3 3 6" xfId="3957" xr:uid="{00000000-0005-0000-0000-0000380E0000}"/>
    <cellStyle name="Normal 4 2 3 4" xfId="915" xr:uid="{00000000-0005-0000-0000-0000390E0000}"/>
    <cellStyle name="Normal 4 2 3 4 2" xfId="1495" xr:uid="{00000000-0005-0000-0000-00003A0E0000}"/>
    <cellStyle name="Normal 4 2 3 4 2 2" xfId="2972" xr:uid="{00000000-0005-0000-0000-00003B0E0000}"/>
    <cellStyle name="Normal 4 2 3 4 2 2 2" xfId="8816" xr:uid="{00000000-0005-0000-0000-00003C0E0000}"/>
    <cellStyle name="Normal 4 2 3 4 2 3" xfId="7339" xr:uid="{00000000-0005-0000-0000-00003D0E0000}"/>
    <cellStyle name="Normal 4 2 3 4 2 4" xfId="5024" xr:uid="{00000000-0005-0000-0000-00003E0E0000}"/>
    <cellStyle name="Normal 4 2 3 4 3" xfId="2387" xr:uid="{00000000-0005-0000-0000-00003F0E0000}"/>
    <cellStyle name="Normal 4 2 3 4 3 2" xfId="8231" xr:uid="{00000000-0005-0000-0000-0000400E0000}"/>
    <cellStyle name="Normal 4 2 3 4 4" xfId="6759" xr:uid="{00000000-0005-0000-0000-0000410E0000}"/>
    <cellStyle name="Normal 4 2 3 4 5" xfId="4439" xr:uid="{00000000-0005-0000-0000-0000420E0000}"/>
    <cellStyle name="Normal 4 2 3 5" xfId="659" xr:uid="{00000000-0005-0000-0000-0000430E0000}"/>
    <cellStyle name="Normal 4 2 3 5 2" xfId="3559" xr:uid="{00000000-0005-0000-0000-0000440E0000}"/>
    <cellStyle name="Normal 4 2 3 5 2 2" xfId="9403" xr:uid="{00000000-0005-0000-0000-0000450E0000}"/>
    <cellStyle name="Normal 4 2 3 5 2 3" xfId="5611" xr:uid="{00000000-0005-0000-0000-0000460E0000}"/>
    <cellStyle name="Normal 4 2 3 5 3" xfId="2131" xr:uid="{00000000-0005-0000-0000-0000470E0000}"/>
    <cellStyle name="Normal 4 2 3 5 3 2" xfId="7975" xr:uid="{00000000-0005-0000-0000-0000480E0000}"/>
    <cellStyle name="Normal 4 2 3 5 4" xfId="6503" xr:uid="{00000000-0005-0000-0000-0000490E0000}"/>
    <cellStyle name="Normal 4 2 3 5 5" xfId="4183" xr:uid="{00000000-0005-0000-0000-00004A0E0000}"/>
    <cellStyle name="Normal 4 2 3 6" xfId="1239" xr:uid="{00000000-0005-0000-0000-00004B0E0000}"/>
    <cellStyle name="Normal 4 2 3 6 2" xfId="2716" xr:uid="{00000000-0005-0000-0000-00004C0E0000}"/>
    <cellStyle name="Normal 4 2 3 6 2 2" xfId="8560" xr:uid="{00000000-0005-0000-0000-00004D0E0000}"/>
    <cellStyle name="Normal 4 2 3 6 3" xfId="7083" xr:uid="{00000000-0005-0000-0000-00004E0E0000}"/>
    <cellStyle name="Normal 4 2 3 6 4" xfId="4768" xr:uid="{00000000-0005-0000-0000-00004F0E0000}"/>
    <cellStyle name="Normal 4 2 3 7" xfId="335" xr:uid="{00000000-0005-0000-0000-0000500E0000}"/>
    <cellStyle name="Normal 4 2 3 7 2" xfId="3336" xr:uid="{00000000-0005-0000-0000-0000510E0000}"/>
    <cellStyle name="Normal 4 2 3 7 2 2" xfId="9180" xr:uid="{00000000-0005-0000-0000-0000520E0000}"/>
    <cellStyle name="Normal 4 2 3 7 3" xfId="6179" xr:uid="{00000000-0005-0000-0000-0000530E0000}"/>
    <cellStyle name="Normal 4 2 3 7 4" xfId="5388" xr:uid="{00000000-0005-0000-0000-0000540E0000}"/>
    <cellStyle name="Normal 4 2 3 8" xfId="1807" xr:uid="{00000000-0005-0000-0000-0000550E0000}"/>
    <cellStyle name="Normal 4 2 3 8 2" xfId="7651" xr:uid="{00000000-0005-0000-0000-0000560E0000}"/>
    <cellStyle name="Normal 4 2 3 9" xfId="5923" xr:uid="{00000000-0005-0000-0000-0000570E0000}"/>
    <cellStyle name="Normal 4 2 4" xfId="121" xr:uid="{00000000-0005-0000-0000-0000580E0000}"/>
    <cellStyle name="Normal 4 2 4 2" xfId="249" xr:uid="{00000000-0005-0000-0000-0000590E0000}"/>
    <cellStyle name="Normal 4 2 4 2 2" xfId="1141" xr:uid="{00000000-0005-0000-0000-00005A0E0000}"/>
    <cellStyle name="Normal 4 2 4 2 2 2" xfId="1721" xr:uid="{00000000-0005-0000-0000-00005B0E0000}"/>
    <cellStyle name="Normal 4 2 4 2 2 2 2" xfId="3198" xr:uid="{00000000-0005-0000-0000-00005C0E0000}"/>
    <cellStyle name="Normal 4 2 4 2 2 2 2 2" xfId="9042" xr:uid="{00000000-0005-0000-0000-00005D0E0000}"/>
    <cellStyle name="Normal 4 2 4 2 2 2 3" xfId="7565" xr:uid="{00000000-0005-0000-0000-00005E0E0000}"/>
    <cellStyle name="Normal 4 2 4 2 2 2 4" xfId="5250" xr:uid="{00000000-0005-0000-0000-00005F0E0000}"/>
    <cellStyle name="Normal 4 2 4 2 2 3" xfId="2613" xr:uid="{00000000-0005-0000-0000-0000600E0000}"/>
    <cellStyle name="Normal 4 2 4 2 2 3 2" xfId="8457" xr:uid="{00000000-0005-0000-0000-0000610E0000}"/>
    <cellStyle name="Normal 4 2 4 2 2 4" xfId="6985" xr:uid="{00000000-0005-0000-0000-0000620E0000}"/>
    <cellStyle name="Normal 4 2 4 2 2 5" xfId="4665" xr:uid="{00000000-0005-0000-0000-0000630E0000}"/>
    <cellStyle name="Normal 4 2 4 2 3" xfId="829" xr:uid="{00000000-0005-0000-0000-0000640E0000}"/>
    <cellStyle name="Normal 4 2 4 2 3 2" xfId="3729" xr:uid="{00000000-0005-0000-0000-0000650E0000}"/>
    <cellStyle name="Normal 4 2 4 2 3 2 2" xfId="9573" xr:uid="{00000000-0005-0000-0000-0000660E0000}"/>
    <cellStyle name="Normal 4 2 4 2 3 2 3" xfId="5781" xr:uid="{00000000-0005-0000-0000-0000670E0000}"/>
    <cellStyle name="Normal 4 2 4 2 3 3" xfId="2301" xr:uid="{00000000-0005-0000-0000-0000680E0000}"/>
    <cellStyle name="Normal 4 2 4 2 3 3 2" xfId="8145" xr:uid="{00000000-0005-0000-0000-0000690E0000}"/>
    <cellStyle name="Normal 4 2 4 2 3 4" xfId="6673" xr:uid="{00000000-0005-0000-0000-00006A0E0000}"/>
    <cellStyle name="Normal 4 2 4 2 3 5" xfId="4353" xr:uid="{00000000-0005-0000-0000-00006B0E0000}"/>
    <cellStyle name="Normal 4 2 4 2 4" xfId="1409" xr:uid="{00000000-0005-0000-0000-00006C0E0000}"/>
    <cellStyle name="Normal 4 2 4 2 4 2" xfId="2886" xr:uid="{00000000-0005-0000-0000-00006D0E0000}"/>
    <cellStyle name="Normal 4 2 4 2 4 2 2" xfId="8730" xr:uid="{00000000-0005-0000-0000-00006E0E0000}"/>
    <cellStyle name="Normal 4 2 4 2 4 3" xfId="7253" xr:uid="{00000000-0005-0000-0000-00006F0E0000}"/>
    <cellStyle name="Normal 4 2 4 2 4 4" xfId="4938" xr:uid="{00000000-0005-0000-0000-0000700E0000}"/>
    <cellStyle name="Normal 4 2 4 2 5" xfId="561" xr:uid="{00000000-0005-0000-0000-0000710E0000}"/>
    <cellStyle name="Normal 4 2 4 2 5 2" xfId="3355" xr:uid="{00000000-0005-0000-0000-0000720E0000}"/>
    <cellStyle name="Normal 4 2 4 2 5 2 2" xfId="9199" xr:uid="{00000000-0005-0000-0000-0000730E0000}"/>
    <cellStyle name="Normal 4 2 4 2 5 3" xfId="6405" xr:uid="{00000000-0005-0000-0000-0000740E0000}"/>
    <cellStyle name="Normal 4 2 4 2 5 4" xfId="5407" xr:uid="{00000000-0005-0000-0000-0000750E0000}"/>
    <cellStyle name="Normal 4 2 4 2 6" xfId="2033" xr:uid="{00000000-0005-0000-0000-0000760E0000}"/>
    <cellStyle name="Normal 4 2 4 2 6 2" xfId="7877" xr:uid="{00000000-0005-0000-0000-0000770E0000}"/>
    <cellStyle name="Normal 4 2 4 2 7" xfId="6093" xr:uid="{00000000-0005-0000-0000-0000780E0000}"/>
    <cellStyle name="Normal 4 2 4 2 8" xfId="4085" xr:uid="{00000000-0005-0000-0000-0000790E0000}"/>
    <cellStyle name="Normal 4 2 4 3" xfId="957" xr:uid="{00000000-0005-0000-0000-00007A0E0000}"/>
    <cellStyle name="Normal 4 2 4 3 2" xfId="1537" xr:uid="{00000000-0005-0000-0000-00007B0E0000}"/>
    <cellStyle name="Normal 4 2 4 3 2 2" xfId="3014" xr:uid="{00000000-0005-0000-0000-00007C0E0000}"/>
    <cellStyle name="Normal 4 2 4 3 2 2 2" xfId="8858" xr:uid="{00000000-0005-0000-0000-00007D0E0000}"/>
    <cellStyle name="Normal 4 2 4 3 2 3" xfId="7381" xr:uid="{00000000-0005-0000-0000-00007E0E0000}"/>
    <cellStyle name="Normal 4 2 4 3 2 4" xfId="5066" xr:uid="{00000000-0005-0000-0000-00007F0E0000}"/>
    <cellStyle name="Normal 4 2 4 3 3" xfId="2429" xr:uid="{00000000-0005-0000-0000-0000800E0000}"/>
    <cellStyle name="Normal 4 2 4 3 3 2" xfId="8273" xr:uid="{00000000-0005-0000-0000-0000810E0000}"/>
    <cellStyle name="Normal 4 2 4 3 4" xfId="6801" xr:uid="{00000000-0005-0000-0000-0000820E0000}"/>
    <cellStyle name="Normal 4 2 4 3 5" xfId="4481" xr:uid="{00000000-0005-0000-0000-0000830E0000}"/>
    <cellStyle name="Normal 4 2 4 4" xfId="701" xr:uid="{00000000-0005-0000-0000-0000840E0000}"/>
    <cellStyle name="Normal 4 2 4 4 2" xfId="3601" xr:uid="{00000000-0005-0000-0000-0000850E0000}"/>
    <cellStyle name="Normal 4 2 4 4 2 2" xfId="9445" xr:uid="{00000000-0005-0000-0000-0000860E0000}"/>
    <cellStyle name="Normal 4 2 4 4 2 3" xfId="5653" xr:uid="{00000000-0005-0000-0000-0000870E0000}"/>
    <cellStyle name="Normal 4 2 4 4 3" xfId="2173" xr:uid="{00000000-0005-0000-0000-0000880E0000}"/>
    <cellStyle name="Normal 4 2 4 4 3 2" xfId="8017" xr:uid="{00000000-0005-0000-0000-0000890E0000}"/>
    <cellStyle name="Normal 4 2 4 4 4" xfId="6545" xr:uid="{00000000-0005-0000-0000-00008A0E0000}"/>
    <cellStyle name="Normal 4 2 4 4 5" xfId="4225" xr:uid="{00000000-0005-0000-0000-00008B0E0000}"/>
    <cellStyle name="Normal 4 2 4 5" xfId="1281" xr:uid="{00000000-0005-0000-0000-00008C0E0000}"/>
    <cellStyle name="Normal 4 2 4 5 2" xfId="2758" xr:uid="{00000000-0005-0000-0000-00008D0E0000}"/>
    <cellStyle name="Normal 4 2 4 5 2 2" xfId="8602" xr:uid="{00000000-0005-0000-0000-00008E0E0000}"/>
    <cellStyle name="Normal 4 2 4 5 3" xfId="7125" xr:uid="{00000000-0005-0000-0000-00008F0E0000}"/>
    <cellStyle name="Normal 4 2 4 5 4" xfId="4810" xr:uid="{00000000-0005-0000-0000-0000900E0000}"/>
    <cellStyle name="Normal 4 2 4 6" xfId="377" xr:uid="{00000000-0005-0000-0000-0000910E0000}"/>
    <cellStyle name="Normal 4 2 4 6 2" xfId="3251" xr:uid="{00000000-0005-0000-0000-0000920E0000}"/>
    <cellStyle name="Normal 4 2 4 6 2 2" xfId="9095" xr:uid="{00000000-0005-0000-0000-0000930E0000}"/>
    <cellStyle name="Normal 4 2 4 6 3" xfId="6221" xr:uid="{00000000-0005-0000-0000-0000940E0000}"/>
    <cellStyle name="Normal 4 2 4 6 4" xfId="5303" xr:uid="{00000000-0005-0000-0000-0000950E0000}"/>
    <cellStyle name="Normal 4 2 4 7" xfId="1849" xr:uid="{00000000-0005-0000-0000-0000960E0000}"/>
    <cellStyle name="Normal 4 2 4 7 2" xfId="7693" xr:uid="{00000000-0005-0000-0000-0000970E0000}"/>
    <cellStyle name="Normal 4 2 4 8" xfId="5965" xr:uid="{00000000-0005-0000-0000-0000980E0000}"/>
    <cellStyle name="Normal 4 2 4 9" xfId="3901" xr:uid="{00000000-0005-0000-0000-0000990E0000}"/>
    <cellStyle name="Normal 4 2 5" xfId="34" xr:uid="{00000000-0005-0000-0000-00009A0E0000}"/>
    <cellStyle name="Normal 4 2 5 2" xfId="1056" xr:uid="{00000000-0005-0000-0000-00009B0E0000}"/>
    <cellStyle name="Normal 4 2 5 2 2" xfId="1636" xr:uid="{00000000-0005-0000-0000-00009C0E0000}"/>
    <cellStyle name="Normal 4 2 5 2 2 2" xfId="3113" xr:uid="{00000000-0005-0000-0000-00009D0E0000}"/>
    <cellStyle name="Normal 4 2 5 2 2 2 2" xfId="8957" xr:uid="{00000000-0005-0000-0000-00009E0E0000}"/>
    <cellStyle name="Normal 4 2 5 2 2 3" xfId="7480" xr:uid="{00000000-0005-0000-0000-00009F0E0000}"/>
    <cellStyle name="Normal 4 2 5 2 2 4" xfId="5165" xr:uid="{00000000-0005-0000-0000-0000A00E0000}"/>
    <cellStyle name="Normal 4 2 5 2 3" xfId="2528" xr:uid="{00000000-0005-0000-0000-0000A10E0000}"/>
    <cellStyle name="Normal 4 2 5 2 3 2" xfId="8372" xr:uid="{00000000-0005-0000-0000-0000A20E0000}"/>
    <cellStyle name="Normal 4 2 5 2 4" xfId="6900" xr:uid="{00000000-0005-0000-0000-0000A30E0000}"/>
    <cellStyle name="Normal 4 2 5 2 5" xfId="4580" xr:uid="{00000000-0005-0000-0000-0000A40E0000}"/>
    <cellStyle name="Normal 4 2 5 3" xfId="616" xr:uid="{00000000-0005-0000-0000-0000A50E0000}"/>
    <cellStyle name="Normal 4 2 5 3 2" xfId="3516" xr:uid="{00000000-0005-0000-0000-0000A60E0000}"/>
    <cellStyle name="Normal 4 2 5 3 2 2" xfId="9360" xr:uid="{00000000-0005-0000-0000-0000A70E0000}"/>
    <cellStyle name="Normal 4 2 5 3 2 3" xfId="5568" xr:uid="{00000000-0005-0000-0000-0000A80E0000}"/>
    <cellStyle name="Normal 4 2 5 3 3" xfId="2088" xr:uid="{00000000-0005-0000-0000-0000A90E0000}"/>
    <cellStyle name="Normal 4 2 5 3 3 2" xfId="7932" xr:uid="{00000000-0005-0000-0000-0000AA0E0000}"/>
    <cellStyle name="Normal 4 2 5 3 4" xfId="6460" xr:uid="{00000000-0005-0000-0000-0000AB0E0000}"/>
    <cellStyle name="Normal 4 2 5 3 5" xfId="4140" xr:uid="{00000000-0005-0000-0000-0000AC0E0000}"/>
    <cellStyle name="Normal 4 2 5 4" xfId="1196" xr:uid="{00000000-0005-0000-0000-0000AD0E0000}"/>
    <cellStyle name="Normal 4 2 5 4 2" xfId="2673" xr:uid="{00000000-0005-0000-0000-0000AE0E0000}"/>
    <cellStyle name="Normal 4 2 5 4 2 2" xfId="8517" xr:uid="{00000000-0005-0000-0000-0000AF0E0000}"/>
    <cellStyle name="Normal 4 2 5 4 3" xfId="7040" xr:uid="{00000000-0005-0000-0000-0000B00E0000}"/>
    <cellStyle name="Normal 4 2 5 4 4" xfId="4725" xr:uid="{00000000-0005-0000-0000-0000B10E0000}"/>
    <cellStyle name="Normal 4 2 5 5" xfId="476" xr:uid="{00000000-0005-0000-0000-0000B20E0000}"/>
    <cellStyle name="Normal 4 2 5 5 2" xfId="3267" xr:uid="{00000000-0005-0000-0000-0000B30E0000}"/>
    <cellStyle name="Normal 4 2 5 5 2 2" xfId="9111" xr:uid="{00000000-0005-0000-0000-0000B40E0000}"/>
    <cellStyle name="Normal 4 2 5 5 3" xfId="6320" xr:uid="{00000000-0005-0000-0000-0000B50E0000}"/>
    <cellStyle name="Normal 4 2 5 5 4" xfId="5319" xr:uid="{00000000-0005-0000-0000-0000B60E0000}"/>
    <cellStyle name="Normal 4 2 5 6" xfId="1948" xr:uid="{00000000-0005-0000-0000-0000B70E0000}"/>
    <cellStyle name="Normal 4 2 5 6 2" xfId="7792" xr:uid="{00000000-0005-0000-0000-0000B80E0000}"/>
    <cellStyle name="Normal 4 2 5 7" xfId="5880" xr:uid="{00000000-0005-0000-0000-0000B90E0000}"/>
    <cellStyle name="Normal 4 2 5 8" xfId="4000" xr:uid="{00000000-0005-0000-0000-0000BA0E0000}"/>
    <cellStyle name="Normal 4 2 6" xfId="164" xr:uid="{00000000-0005-0000-0000-0000BB0E0000}"/>
    <cellStyle name="Normal 4 2 6 2" xfId="1000" xr:uid="{00000000-0005-0000-0000-0000BC0E0000}"/>
    <cellStyle name="Normal 4 2 6 2 2" xfId="1580" xr:uid="{00000000-0005-0000-0000-0000BD0E0000}"/>
    <cellStyle name="Normal 4 2 6 2 2 2" xfId="3057" xr:uid="{00000000-0005-0000-0000-0000BE0E0000}"/>
    <cellStyle name="Normal 4 2 6 2 2 2 2" xfId="8901" xr:uid="{00000000-0005-0000-0000-0000BF0E0000}"/>
    <cellStyle name="Normal 4 2 6 2 2 3" xfId="7424" xr:uid="{00000000-0005-0000-0000-0000C00E0000}"/>
    <cellStyle name="Normal 4 2 6 2 2 4" xfId="5109" xr:uid="{00000000-0005-0000-0000-0000C10E0000}"/>
    <cellStyle name="Normal 4 2 6 2 3" xfId="2472" xr:uid="{00000000-0005-0000-0000-0000C20E0000}"/>
    <cellStyle name="Normal 4 2 6 2 3 2" xfId="8316" xr:uid="{00000000-0005-0000-0000-0000C30E0000}"/>
    <cellStyle name="Normal 4 2 6 2 4" xfId="6844" xr:uid="{00000000-0005-0000-0000-0000C40E0000}"/>
    <cellStyle name="Normal 4 2 6 2 5" xfId="4524" xr:uid="{00000000-0005-0000-0000-0000C50E0000}"/>
    <cellStyle name="Normal 4 2 6 3" xfId="744" xr:uid="{00000000-0005-0000-0000-0000C60E0000}"/>
    <cellStyle name="Normal 4 2 6 3 2" xfId="3644" xr:uid="{00000000-0005-0000-0000-0000C70E0000}"/>
    <cellStyle name="Normal 4 2 6 3 2 2" xfId="9488" xr:uid="{00000000-0005-0000-0000-0000C80E0000}"/>
    <cellStyle name="Normal 4 2 6 3 2 3" xfId="5696" xr:uid="{00000000-0005-0000-0000-0000C90E0000}"/>
    <cellStyle name="Normal 4 2 6 3 3" xfId="2216" xr:uid="{00000000-0005-0000-0000-0000CA0E0000}"/>
    <cellStyle name="Normal 4 2 6 3 3 2" xfId="8060" xr:uid="{00000000-0005-0000-0000-0000CB0E0000}"/>
    <cellStyle name="Normal 4 2 6 3 4" xfId="6588" xr:uid="{00000000-0005-0000-0000-0000CC0E0000}"/>
    <cellStyle name="Normal 4 2 6 3 5" xfId="4268" xr:uid="{00000000-0005-0000-0000-0000CD0E0000}"/>
    <cellStyle name="Normal 4 2 6 4" xfId="1324" xr:uid="{00000000-0005-0000-0000-0000CE0E0000}"/>
    <cellStyle name="Normal 4 2 6 4 2" xfId="2801" xr:uid="{00000000-0005-0000-0000-0000CF0E0000}"/>
    <cellStyle name="Normal 4 2 6 4 2 2" xfId="8645" xr:uid="{00000000-0005-0000-0000-0000D00E0000}"/>
    <cellStyle name="Normal 4 2 6 4 3" xfId="7168" xr:uid="{00000000-0005-0000-0000-0000D10E0000}"/>
    <cellStyle name="Normal 4 2 6 4 4" xfId="4853" xr:uid="{00000000-0005-0000-0000-0000D20E0000}"/>
    <cellStyle name="Normal 4 2 6 5" xfId="420" xr:uid="{00000000-0005-0000-0000-0000D30E0000}"/>
    <cellStyle name="Normal 4 2 6 5 2" xfId="3393" xr:uid="{00000000-0005-0000-0000-0000D40E0000}"/>
    <cellStyle name="Normal 4 2 6 5 2 2" xfId="9237" xr:uid="{00000000-0005-0000-0000-0000D50E0000}"/>
    <cellStyle name="Normal 4 2 6 5 3" xfId="6264" xr:uid="{00000000-0005-0000-0000-0000D60E0000}"/>
    <cellStyle name="Normal 4 2 6 5 4" xfId="5445" xr:uid="{00000000-0005-0000-0000-0000D70E0000}"/>
    <cellStyle name="Normal 4 2 6 6" xfId="1892" xr:uid="{00000000-0005-0000-0000-0000D80E0000}"/>
    <cellStyle name="Normal 4 2 6 6 2" xfId="7736" xr:uid="{00000000-0005-0000-0000-0000D90E0000}"/>
    <cellStyle name="Normal 4 2 6 7" xfId="6008" xr:uid="{00000000-0005-0000-0000-0000DA0E0000}"/>
    <cellStyle name="Normal 4 2 6 8" xfId="3944" xr:uid="{00000000-0005-0000-0000-0000DB0E0000}"/>
    <cellStyle name="Normal 4 2 7" xfId="872" xr:uid="{00000000-0005-0000-0000-0000DC0E0000}"/>
    <cellStyle name="Normal 4 2 7 2" xfId="1452" xr:uid="{00000000-0005-0000-0000-0000DD0E0000}"/>
    <cellStyle name="Normal 4 2 7 2 2" xfId="2929" xr:uid="{00000000-0005-0000-0000-0000DE0E0000}"/>
    <cellStyle name="Normal 4 2 7 2 2 2" xfId="8773" xr:uid="{00000000-0005-0000-0000-0000DF0E0000}"/>
    <cellStyle name="Normal 4 2 7 2 3" xfId="7296" xr:uid="{00000000-0005-0000-0000-0000E00E0000}"/>
    <cellStyle name="Normal 4 2 7 2 4" xfId="4981" xr:uid="{00000000-0005-0000-0000-0000E10E0000}"/>
    <cellStyle name="Normal 4 2 7 3" xfId="2344" xr:uid="{00000000-0005-0000-0000-0000E20E0000}"/>
    <cellStyle name="Normal 4 2 7 3 2" xfId="8188" xr:uid="{00000000-0005-0000-0000-0000E30E0000}"/>
    <cellStyle name="Normal 4 2 7 4" xfId="6716" xr:uid="{00000000-0005-0000-0000-0000E40E0000}"/>
    <cellStyle name="Normal 4 2 7 5" xfId="4396" xr:uid="{00000000-0005-0000-0000-0000E50E0000}"/>
    <cellStyle name="Normal 4 2 8" xfId="604" xr:uid="{00000000-0005-0000-0000-0000E60E0000}"/>
    <cellStyle name="Normal 4 2 8 2" xfId="3504" xr:uid="{00000000-0005-0000-0000-0000E70E0000}"/>
    <cellStyle name="Normal 4 2 8 2 2" xfId="9348" xr:uid="{00000000-0005-0000-0000-0000E80E0000}"/>
    <cellStyle name="Normal 4 2 8 2 3" xfId="5556" xr:uid="{00000000-0005-0000-0000-0000E90E0000}"/>
    <cellStyle name="Normal 4 2 8 3" xfId="2076" xr:uid="{00000000-0005-0000-0000-0000EA0E0000}"/>
    <cellStyle name="Normal 4 2 8 3 2" xfId="7920" xr:uid="{00000000-0005-0000-0000-0000EB0E0000}"/>
    <cellStyle name="Normal 4 2 8 4" xfId="6448" xr:uid="{00000000-0005-0000-0000-0000EC0E0000}"/>
    <cellStyle name="Normal 4 2 8 5" xfId="4128" xr:uid="{00000000-0005-0000-0000-0000ED0E0000}"/>
    <cellStyle name="Normal 4 2 9" xfId="1184" xr:uid="{00000000-0005-0000-0000-0000EE0E0000}"/>
    <cellStyle name="Normal 4 2 9 2" xfId="2661" xr:uid="{00000000-0005-0000-0000-0000EF0E0000}"/>
    <cellStyle name="Normal 4 2 9 2 2" xfId="8505" xr:uid="{00000000-0005-0000-0000-0000F00E0000}"/>
    <cellStyle name="Normal 4 2 9 3" xfId="7028" xr:uid="{00000000-0005-0000-0000-0000F10E0000}"/>
    <cellStyle name="Normal 4 2 9 4" xfId="4713" xr:uid="{00000000-0005-0000-0000-0000F20E0000}"/>
    <cellStyle name="Normal 4 3" xfId="54" xr:uid="{00000000-0005-0000-0000-0000F30E0000}"/>
    <cellStyle name="Normal 4 3 10" xfId="1783" xr:uid="{00000000-0005-0000-0000-0000F40E0000}"/>
    <cellStyle name="Normal 4 3 10 2" xfId="7627" xr:uid="{00000000-0005-0000-0000-0000F50E0000}"/>
    <cellStyle name="Normal 4 3 11" xfId="5899" xr:uid="{00000000-0005-0000-0000-0000F60E0000}"/>
    <cellStyle name="Normal 4 3 12" xfId="3835" xr:uid="{00000000-0005-0000-0000-0000F70E0000}"/>
    <cellStyle name="Normal 4 3 2" xfId="98" xr:uid="{00000000-0005-0000-0000-0000F80E0000}"/>
    <cellStyle name="Normal 4 3 2 2" xfId="226" xr:uid="{00000000-0005-0000-0000-0000F90E0000}"/>
    <cellStyle name="Normal 4 3 2 2 2" xfId="1118" xr:uid="{00000000-0005-0000-0000-0000FA0E0000}"/>
    <cellStyle name="Normal 4 3 2 2 2 2" xfId="1698" xr:uid="{00000000-0005-0000-0000-0000FB0E0000}"/>
    <cellStyle name="Normal 4 3 2 2 2 2 2" xfId="3175" xr:uid="{00000000-0005-0000-0000-0000FC0E0000}"/>
    <cellStyle name="Normal 4 3 2 2 2 2 2 2" xfId="9019" xr:uid="{00000000-0005-0000-0000-0000FD0E0000}"/>
    <cellStyle name="Normal 4 3 2 2 2 2 3" xfId="7542" xr:uid="{00000000-0005-0000-0000-0000FE0E0000}"/>
    <cellStyle name="Normal 4 3 2 2 2 2 4" xfId="5227" xr:uid="{00000000-0005-0000-0000-0000FF0E0000}"/>
    <cellStyle name="Normal 4 3 2 2 2 3" xfId="2590" xr:uid="{00000000-0005-0000-0000-0000000F0000}"/>
    <cellStyle name="Normal 4 3 2 2 2 3 2" xfId="8434" xr:uid="{00000000-0005-0000-0000-0000010F0000}"/>
    <cellStyle name="Normal 4 3 2 2 2 4" xfId="6962" xr:uid="{00000000-0005-0000-0000-0000020F0000}"/>
    <cellStyle name="Normal 4 3 2 2 2 5" xfId="4642" xr:uid="{00000000-0005-0000-0000-0000030F0000}"/>
    <cellStyle name="Normal 4 3 2 2 3" xfId="806" xr:uid="{00000000-0005-0000-0000-0000040F0000}"/>
    <cellStyle name="Normal 4 3 2 2 3 2" xfId="3706" xr:uid="{00000000-0005-0000-0000-0000050F0000}"/>
    <cellStyle name="Normal 4 3 2 2 3 2 2" xfId="9550" xr:uid="{00000000-0005-0000-0000-0000060F0000}"/>
    <cellStyle name="Normal 4 3 2 2 3 2 3" xfId="5758" xr:uid="{00000000-0005-0000-0000-0000070F0000}"/>
    <cellStyle name="Normal 4 3 2 2 3 3" xfId="2278" xr:uid="{00000000-0005-0000-0000-0000080F0000}"/>
    <cellStyle name="Normal 4 3 2 2 3 3 2" xfId="8122" xr:uid="{00000000-0005-0000-0000-0000090F0000}"/>
    <cellStyle name="Normal 4 3 2 2 3 4" xfId="6650" xr:uid="{00000000-0005-0000-0000-00000A0F0000}"/>
    <cellStyle name="Normal 4 3 2 2 3 5" xfId="4330" xr:uid="{00000000-0005-0000-0000-00000B0F0000}"/>
    <cellStyle name="Normal 4 3 2 2 4" xfId="1386" xr:uid="{00000000-0005-0000-0000-00000C0F0000}"/>
    <cellStyle name="Normal 4 3 2 2 4 2" xfId="2863" xr:uid="{00000000-0005-0000-0000-00000D0F0000}"/>
    <cellStyle name="Normal 4 3 2 2 4 2 2" xfId="8707" xr:uid="{00000000-0005-0000-0000-00000E0F0000}"/>
    <cellStyle name="Normal 4 3 2 2 4 3" xfId="7230" xr:uid="{00000000-0005-0000-0000-00000F0F0000}"/>
    <cellStyle name="Normal 4 3 2 2 4 4" xfId="4915" xr:uid="{00000000-0005-0000-0000-0000100F0000}"/>
    <cellStyle name="Normal 4 3 2 2 5" xfId="538" xr:uid="{00000000-0005-0000-0000-0000110F0000}"/>
    <cellStyle name="Normal 4 3 2 2 5 2" xfId="3342" xr:uid="{00000000-0005-0000-0000-0000120F0000}"/>
    <cellStyle name="Normal 4 3 2 2 5 2 2" xfId="9186" xr:uid="{00000000-0005-0000-0000-0000130F0000}"/>
    <cellStyle name="Normal 4 3 2 2 5 3" xfId="6382" xr:uid="{00000000-0005-0000-0000-0000140F0000}"/>
    <cellStyle name="Normal 4 3 2 2 5 4" xfId="5394" xr:uid="{00000000-0005-0000-0000-0000150F0000}"/>
    <cellStyle name="Normal 4 3 2 2 6" xfId="2010" xr:uid="{00000000-0005-0000-0000-0000160F0000}"/>
    <cellStyle name="Normal 4 3 2 2 6 2" xfId="7854" xr:uid="{00000000-0005-0000-0000-0000170F0000}"/>
    <cellStyle name="Normal 4 3 2 2 7" xfId="6070" xr:uid="{00000000-0005-0000-0000-0000180F0000}"/>
    <cellStyle name="Normal 4 3 2 2 8" xfId="4062" xr:uid="{00000000-0005-0000-0000-0000190F0000}"/>
    <cellStyle name="Normal 4 3 2 3" xfId="934" xr:uid="{00000000-0005-0000-0000-00001A0F0000}"/>
    <cellStyle name="Normal 4 3 2 3 2" xfId="1514" xr:uid="{00000000-0005-0000-0000-00001B0F0000}"/>
    <cellStyle name="Normal 4 3 2 3 2 2" xfId="2991" xr:uid="{00000000-0005-0000-0000-00001C0F0000}"/>
    <cellStyle name="Normal 4 3 2 3 2 2 2" xfId="8835" xr:uid="{00000000-0005-0000-0000-00001D0F0000}"/>
    <cellStyle name="Normal 4 3 2 3 2 3" xfId="7358" xr:uid="{00000000-0005-0000-0000-00001E0F0000}"/>
    <cellStyle name="Normal 4 3 2 3 2 4" xfId="5043" xr:uid="{00000000-0005-0000-0000-00001F0F0000}"/>
    <cellStyle name="Normal 4 3 2 3 3" xfId="2406" xr:uid="{00000000-0005-0000-0000-0000200F0000}"/>
    <cellStyle name="Normal 4 3 2 3 3 2" xfId="8250" xr:uid="{00000000-0005-0000-0000-0000210F0000}"/>
    <cellStyle name="Normal 4 3 2 3 4" xfId="6778" xr:uid="{00000000-0005-0000-0000-0000220F0000}"/>
    <cellStyle name="Normal 4 3 2 3 5" xfId="4458" xr:uid="{00000000-0005-0000-0000-0000230F0000}"/>
    <cellStyle name="Normal 4 3 2 4" xfId="678" xr:uid="{00000000-0005-0000-0000-0000240F0000}"/>
    <cellStyle name="Normal 4 3 2 4 2" xfId="3578" xr:uid="{00000000-0005-0000-0000-0000250F0000}"/>
    <cellStyle name="Normal 4 3 2 4 2 2" xfId="9422" xr:uid="{00000000-0005-0000-0000-0000260F0000}"/>
    <cellStyle name="Normal 4 3 2 4 2 3" xfId="5630" xr:uid="{00000000-0005-0000-0000-0000270F0000}"/>
    <cellStyle name="Normal 4 3 2 4 3" xfId="2150" xr:uid="{00000000-0005-0000-0000-0000280F0000}"/>
    <cellStyle name="Normal 4 3 2 4 3 2" xfId="7994" xr:uid="{00000000-0005-0000-0000-0000290F0000}"/>
    <cellStyle name="Normal 4 3 2 4 4" xfId="6522" xr:uid="{00000000-0005-0000-0000-00002A0F0000}"/>
    <cellStyle name="Normal 4 3 2 4 5" xfId="4202" xr:uid="{00000000-0005-0000-0000-00002B0F0000}"/>
    <cellStyle name="Normal 4 3 2 5" xfId="1258" xr:uid="{00000000-0005-0000-0000-00002C0F0000}"/>
    <cellStyle name="Normal 4 3 2 5 2" xfId="2735" xr:uid="{00000000-0005-0000-0000-00002D0F0000}"/>
    <cellStyle name="Normal 4 3 2 5 2 2" xfId="8579" xr:uid="{00000000-0005-0000-0000-00002E0F0000}"/>
    <cellStyle name="Normal 4 3 2 5 3" xfId="7102" xr:uid="{00000000-0005-0000-0000-00002F0F0000}"/>
    <cellStyle name="Normal 4 3 2 5 4" xfId="4787" xr:uid="{00000000-0005-0000-0000-0000300F0000}"/>
    <cellStyle name="Normal 4 3 2 6" xfId="354" xr:uid="{00000000-0005-0000-0000-0000310F0000}"/>
    <cellStyle name="Normal 4 3 2 6 2" xfId="3296" xr:uid="{00000000-0005-0000-0000-0000320F0000}"/>
    <cellStyle name="Normal 4 3 2 6 2 2" xfId="9140" xr:uid="{00000000-0005-0000-0000-0000330F0000}"/>
    <cellStyle name="Normal 4 3 2 6 3" xfId="6198" xr:uid="{00000000-0005-0000-0000-0000340F0000}"/>
    <cellStyle name="Normal 4 3 2 6 4" xfId="5348" xr:uid="{00000000-0005-0000-0000-0000350F0000}"/>
    <cellStyle name="Normal 4 3 2 7" xfId="1826" xr:uid="{00000000-0005-0000-0000-0000360F0000}"/>
    <cellStyle name="Normal 4 3 2 7 2" xfId="7670" xr:uid="{00000000-0005-0000-0000-0000370F0000}"/>
    <cellStyle name="Normal 4 3 2 8" xfId="5942" xr:uid="{00000000-0005-0000-0000-0000380F0000}"/>
    <cellStyle name="Normal 4 3 2 9" xfId="3878" xr:uid="{00000000-0005-0000-0000-0000390F0000}"/>
    <cellStyle name="Normal 4 3 3" xfId="140" xr:uid="{00000000-0005-0000-0000-00003A0F0000}"/>
    <cellStyle name="Normal 4 3 3 2" xfId="268" xr:uid="{00000000-0005-0000-0000-00003B0F0000}"/>
    <cellStyle name="Normal 4 3 3 2 2" xfId="1160" xr:uid="{00000000-0005-0000-0000-00003C0F0000}"/>
    <cellStyle name="Normal 4 3 3 2 2 2" xfId="1740" xr:uid="{00000000-0005-0000-0000-00003D0F0000}"/>
    <cellStyle name="Normal 4 3 3 2 2 2 2" xfId="3217" xr:uid="{00000000-0005-0000-0000-00003E0F0000}"/>
    <cellStyle name="Normal 4 3 3 2 2 2 2 2" xfId="9061" xr:uid="{00000000-0005-0000-0000-00003F0F0000}"/>
    <cellStyle name="Normal 4 3 3 2 2 2 3" xfId="7584" xr:uid="{00000000-0005-0000-0000-0000400F0000}"/>
    <cellStyle name="Normal 4 3 3 2 2 2 4" xfId="5269" xr:uid="{00000000-0005-0000-0000-0000410F0000}"/>
    <cellStyle name="Normal 4 3 3 2 2 3" xfId="2632" xr:uid="{00000000-0005-0000-0000-0000420F0000}"/>
    <cellStyle name="Normal 4 3 3 2 2 3 2" xfId="8476" xr:uid="{00000000-0005-0000-0000-0000430F0000}"/>
    <cellStyle name="Normal 4 3 3 2 2 4" xfId="7004" xr:uid="{00000000-0005-0000-0000-0000440F0000}"/>
    <cellStyle name="Normal 4 3 3 2 2 5" xfId="4684" xr:uid="{00000000-0005-0000-0000-0000450F0000}"/>
    <cellStyle name="Normal 4 3 3 2 3" xfId="848" xr:uid="{00000000-0005-0000-0000-0000460F0000}"/>
    <cellStyle name="Normal 4 3 3 2 3 2" xfId="3748" xr:uid="{00000000-0005-0000-0000-0000470F0000}"/>
    <cellStyle name="Normal 4 3 3 2 3 2 2" xfId="9592" xr:uid="{00000000-0005-0000-0000-0000480F0000}"/>
    <cellStyle name="Normal 4 3 3 2 3 2 3" xfId="5800" xr:uid="{00000000-0005-0000-0000-0000490F0000}"/>
    <cellStyle name="Normal 4 3 3 2 3 3" xfId="2320" xr:uid="{00000000-0005-0000-0000-00004A0F0000}"/>
    <cellStyle name="Normal 4 3 3 2 3 3 2" xfId="8164" xr:uid="{00000000-0005-0000-0000-00004B0F0000}"/>
    <cellStyle name="Normal 4 3 3 2 3 4" xfId="6692" xr:uid="{00000000-0005-0000-0000-00004C0F0000}"/>
    <cellStyle name="Normal 4 3 3 2 3 5" xfId="4372" xr:uid="{00000000-0005-0000-0000-00004D0F0000}"/>
    <cellStyle name="Normal 4 3 3 2 4" xfId="1428" xr:uid="{00000000-0005-0000-0000-00004E0F0000}"/>
    <cellStyle name="Normal 4 3 3 2 4 2" xfId="2905" xr:uid="{00000000-0005-0000-0000-00004F0F0000}"/>
    <cellStyle name="Normal 4 3 3 2 4 2 2" xfId="8749" xr:uid="{00000000-0005-0000-0000-0000500F0000}"/>
    <cellStyle name="Normal 4 3 3 2 4 3" xfId="7272" xr:uid="{00000000-0005-0000-0000-0000510F0000}"/>
    <cellStyle name="Normal 4 3 3 2 4 4" xfId="4957" xr:uid="{00000000-0005-0000-0000-0000520F0000}"/>
    <cellStyle name="Normal 4 3 3 2 5" xfId="580" xr:uid="{00000000-0005-0000-0000-0000530F0000}"/>
    <cellStyle name="Normal 4 3 3 2 5 2" xfId="3480" xr:uid="{00000000-0005-0000-0000-0000540F0000}"/>
    <cellStyle name="Normal 4 3 3 2 5 2 2" xfId="9324" xr:uid="{00000000-0005-0000-0000-0000550F0000}"/>
    <cellStyle name="Normal 4 3 3 2 5 3" xfId="6424" xr:uid="{00000000-0005-0000-0000-0000560F0000}"/>
    <cellStyle name="Normal 4 3 3 2 5 4" xfId="5532" xr:uid="{00000000-0005-0000-0000-0000570F0000}"/>
    <cellStyle name="Normal 4 3 3 2 6" xfId="2052" xr:uid="{00000000-0005-0000-0000-0000580F0000}"/>
    <cellStyle name="Normal 4 3 3 2 6 2" xfId="7896" xr:uid="{00000000-0005-0000-0000-0000590F0000}"/>
    <cellStyle name="Normal 4 3 3 2 7" xfId="6112" xr:uid="{00000000-0005-0000-0000-00005A0F0000}"/>
    <cellStyle name="Normal 4 3 3 2 8" xfId="4104" xr:uid="{00000000-0005-0000-0000-00005B0F0000}"/>
    <cellStyle name="Normal 4 3 3 3" xfId="976" xr:uid="{00000000-0005-0000-0000-00005C0F0000}"/>
    <cellStyle name="Normal 4 3 3 3 2" xfId="1556" xr:uid="{00000000-0005-0000-0000-00005D0F0000}"/>
    <cellStyle name="Normal 4 3 3 3 2 2" xfId="3033" xr:uid="{00000000-0005-0000-0000-00005E0F0000}"/>
    <cellStyle name="Normal 4 3 3 3 2 2 2" xfId="8877" xr:uid="{00000000-0005-0000-0000-00005F0F0000}"/>
    <cellStyle name="Normal 4 3 3 3 2 3" xfId="7400" xr:uid="{00000000-0005-0000-0000-0000600F0000}"/>
    <cellStyle name="Normal 4 3 3 3 2 4" xfId="5085" xr:uid="{00000000-0005-0000-0000-0000610F0000}"/>
    <cellStyle name="Normal 4 3 3 3 3" xfId="2448" xr:uid="{00000000-0005-0000-0000-0000620F0000}"/>
    <cellStyle name="Normal 4 3 3 3 3 2" xfId="8292" xr:uid="{00000000-0005-0000-0000-0000630F0000}"/>
    <cellStyle name="Normal 4 3 3 3 4" xfId="6820" xr:uid="{00000000-0005-0000-0000-0000640F0000}"/>
    <cellStyle name="Normal 4 3 3 3 5" xfId="4500" xr:uid="{00000000-0005-0000-0000-0000650F0000}"/>
    <cellStyle name="Normal 4 3 3 4" xfId="720" xr:uid="{00000000-0005-0000-0000-0000660F0000}"/>
    <cellStyle name="Normal 4 3 3 4 2" xfId="3620" xr:uid="{00000000-0005-0000-0000-0000670F0000}"/>
    <cellStyle name="Normal 4 3 3 4 2 2" xfId="9464" xr:uid="{00000000-0005-0000-0000-0000680F0000}"/>
    <cellStyle name="Normal 4 3 3 4 2 3" xfId="5672" xr:uid="{00000000-0005-0000-0000-0000690F0000}"/>
    <cellStyle name="Normal 4 3 3 4 3" xfId="2192" xr:uid="{00000000-0005-0000-0000-00006A0F0000}"/>
    <cellStyle name="Normal 4 3 3 4 3 2" xfId="8036" xr:uid="{00000000-0005-0000-0000-00006B0F0000}"/>
    <cellStyle name="Normal 4 3 3 4 4" xfId="6564" xr:uid="{00000000-0005-0000-0000-00006C0F0000}"/>
    <cellStyle name="Normal 4 3 3 4 5" xfId="4244" xr:uid="{00000000-0005-0000-0000-00006D0F0000}"/>
    <cellStyle name="Normal 4 3 3 5" xfId="1300" xr:uid="{00000000-0005-0000-0000-00006E0F0000}"/>
    <cellStyle name="Normal 4 3 3 5 2" xfId="2777" xr:uid="{00000000-0005-0000-0000-00006F0F0000}"/>
    <cellStyle name="Normal 4 3 3 5 2 2" xfId="8621" xr:uid="{00000000-0005-0000-0000-0000700F0000}"/>
    <cellStyle name="Normal 4 3 3 5 3" xfId="7144" xr:uid="{00000000-0005-0000-0000-0000710F0000}"/>
    <cellStyle name="Normal 4 3 3 5 4" xfId="4829" xr:uid="{00000000-0005-0000-0000-0000720F0000}"/>
    <cellStyle name="Normal 4 3 3 6" xfId="396" xr:uid="{00000000-0005-0000-0000-0000730F0000}"/>
    <cellStyle name="Normal 4 3 3 6 2" xfId="3415" xr:uid="{00000000-0005-0000-0000-0000740F0000}"/>
    <cellStyle name="Normal 4 3 3 6 2 2" xfId="9259" xr:uid="{00000000-0005-0000-0000-0000750F0000}"/>
    <cellStyle name="Normal 4 3 3 6 3" xfId="6240" xr:uid="{00000000-0005-0000-0000-0000760F0000}"/>
    <cellStyle name="Normal 4 3 3 6 4" xfId="5467" xr:uid="{00000000-0005-0000-0000-0000770F0000}"/>
    <cellStyle name="Normal 4 3 3 7" xfId="1868" xr:uid="{00000000-0005-0000-0000-0000780F0000}"/>
    <cellStyle name="Normal 4 3 3 7 2" xfId="7712" xr:uid="{00000000-0005-0000-0000-0000790F0000}"/>
    <cellStyle name="Normal 4 3 3 8" xfId="5984" xr:uid="{00000000-0005-0000-0000-00007A0F0000}"/>
    <cellStyle name="Normal 4 3 3 9" xfId="3920" xr:uid="{00000000-0005-0000-0000-00007B0F0000}"/>
    <cellStyle name="Normal 4 3 4" xfId="183" xr:uid="{00000000-0005-0000-0000-00007C0F0000}"/>
    <cellStyle name="Normal 4 3 4 2" xfId="1075" xr:uid="{00000000-0005-0000-0000-00007D0F0000}"/>
    <cellStyle name="Normal 4 3 4 2 2" xfId="1655" xr:uid="{00000000-0005-0000-0000-00007E0F0000}"/>
    <cellStyle name="Normal 4 3 4 2 2 2" xfId="3132" xr:uid="{00000000-0005-0000-0000-00007F0F0000}"/>
    <cellStyle name="Normal 4 3 4 2 2 2 2" xfId="8976" xr:uid="{00000000-0005-0000-0000-0000800F0000}"/>
    <cellStyle name="Normal 4 3 4 2 2 3" xfId="7499" xr:uid="{00000000-0005-0000-0000-0000810F0000}"/>
    <cellStyle name="Normal 4 3 4 2 2 4" xfId="5184" xr:uid="{00000000-0005-0000-0000-0000820F0000}"/>
    <cellStyle name="Normal 4 3 4 2 3" xfId="2547" xr:uid="{00000000-0005-0000-0000-0000830F0000}"/>
    <cellStyle name="Normal 4 3 4 2 3 2" xfId="8391" xr:uid="{00000000-0005-0000-0000-0000840F0000}"/>
    <cellStyle name="Normal 4 3 4 2 4" xfId="6919" xr:uid="{00000000-0005-0000-0000-0000850F0000}"/>
    <cellStyle name="Normal 4 3 4 2 5" xfId="4599" xr:uid="{00000000-0005-0000-0000-0000860F0000}"/>
    <cellStyle name="Normal 4 3 4 3" xfId="763" xr:uid="{00000000-0005-0000-0000-0000870F0000}"/>
    <cellStyle name="Normal 4 3 4 3 2" xfId="3663" xr:uid="{00000000-0005-0000-0000-0000880F0000}"/>
    <cellStyle name="Normal 4 3 4 3 2 2" xfId="9507" xr:uid="{00000000-0005-0000-0000-0000890F0000}"/>
    <cellStyle name="Normal 4 3 4 3 2 3" xfId="5715" xr:uid="{00000000-0005-0000-0000-00008A0F0000}"/>
    <cellStyle name="Normal 4 3 4 3 3" xfId="2235" xr:uid="{00000000-0005-0000-0000-00008B0F0000}"/>
    <cellStyle name="Normal 4 3 4 3 3 2" xfId="8079" xr:uid="{00000000-0005-0000-0000-00008C0F0000}"/>
    <cellStyle name="Normal 4 3 4 3 4" xfId="6607" xr:uid="{00000000-0005-0000-0000-00008D0F0000}"/>
    <cellStyle name="Normal 4 3 4 3 5" xfId="4287" xr:uid="{00000000-0005-0000-0000-00008E0F0000}"/>
    <cellStyle name="Normal 4 3 4 4" xfId="1343" xr:uid="{00000000-0005-0000-0000-00008F0F0000}"/>
    <cellStyle name="Normal 4 3 4 4 2" xfId="2820" xr:uid="{00000000-0005-0000-0000-0000900F0000}"/>
    <cellStyle name="Normal 4 3 4 4 2 2" xfId="8664" xr:uid="{00000000-0005-0000-0000-0000910F0000}"/>
    <cellStyle name="Normal 4 3 4 4 3" xfId="7187" xr:uid="{00000000-0005-0000-0000-0000920F0000}"/>
    <cellStyle name="Normal 4 3 4 4 4" xfId="4872" xr:uid="{00000000-0005-0000-0000-0000930F0000}"/>
    <cellStyle name="Normal 4 3 4 5" xfId="495" xr:uid="{00000000-0005-0000-0000-0000940F0000}"/>
    <cellStyle name="Normal 4 3 4 5 2" xfId="3301" xr:uid="{00000000-0005-0000-0000-0000950F0000}"/>
    <cellStyle name="Normal 4 3 4 5 2 2" xfId="9145" xr:uid="{00000000-0005-0000-0000-0000960F0000}"/>
    <cellStyle name="Normal 4 3 4 5 3" xfId="6339" xr:uid="{00000000-0005-0000-0000-0000970F0000}"/>
    <cellStyle name="Normal 4 3 4 5 4" xfId="5353" xr:uid="{00000000-0005-0000-0000-0000980F0000}"/>
    <cellStyle name="Normal 4 3 4 6" xfId="1967" xr:uid="{00000000-0005-0000-0000-0000990F0000}"/>
    <cellStyle name="Normal 4 3 4 6 2" xfId="7811" xr:uid="{00000000-0005-0000-0000-00009A0F0000}"/>
    <cellStyle name="Normal 4 3 4 7" xfId="6027" xr:uid="{00000000-0005-0000-0000-00009B0F0000}"/>
    <cellStyle name="Normal 4 3 4 8" xfId="4019" xr:uid="{00000000-0005-0000-0000-00009C0F0000}"/>
    <cellStyle name="Normal 4 3 5" xfId="452" xr:uid="{00000000-0005-0000-0000-00009D0F0000}"/>
    <cellStyle name="Normal 4 3 5 2" xfId="1032" xr:uid="{00000000-0005-0000-0000-00009E0F0000}"/>
    <cellStyle name="Normal 4 3 5 2 2" xfId="3792" xr:uid="{00000000-0005-0000-0000-00009F0F0000}"/>
    <cellStyle name="Normal 4 3 5 2 2 2" xfId="9636" xr:uid="{00000000-0005-0000-0000-0000A00F0000}"/>
    <cellStyle name="Normal 4 3 5 2 2 3" xfId="5844" xr:uid="{00000000-0005-0000-0000-0000A10F0000}"/>
    <cellStyle name="Normal 4 3 5 2 3" xfId="2504" xr:uid="{00000000-0005-0000-0000-0000A20F0000}"/>
    <cellStyle name="Normal 4 3 5 2 3 2" xfId="8348" xr:uid="{00000000-0005-0000-0000-0000A30F0000}"/>
    <cellStyle name="Normal 4 3 5 2 4" xfId="6876" xr:uid="{00000000-0005-0000-0000-0000A40F0000}"/>
    <cellStyle name="Normal 4 3 5 2 5" xfId="4556" xr:uid="{00000000-0005-0000-0000-0000A50F0000}"/>
    <cellStyle name="Normal 4 3 5 3" xfId="1612" xr:uid="{00000000-0005-0000-0000-0000A60F0000}"/>
    <cellStyle name="Normal 4 3 5 3 2" xfId="3089" xr:uid="{00000000-0005-0000-0000-0000A70F0000}"/>
    <cellStyle name="Normal 4 3 5 3 2 2" xfId="8933" xr:uid="{00000000-0005-0000-0000-0000A80F0000}"/>
    <cellStyle name="Normal 4 3 5 3 3" xfId="7456" xr:uid="{00000000-0005-0000-0000-0000A90F0000}"/>
    <cellStyle name="Normal 4 3 5 3 4" xfId="5141" xr:uid="{00000000-0005-0000-0000-0000AA0F0000}"/>
    <cellStyle name="Normal 4 3 5 4" xfId="1924" xr:uid="{00000000-0005-0000-0000-0000AB0F0000}"/>
    <cellStyle name="Normal 4 3 5 4 2" xfId="7768" xr:uid="{00000000-0005-0000-0000-0000AC0F0000}"/>
    <cellStyle name="Normal 4 3 5 5" xfId="6296" xr:uid="{00000000-0005-0000-0000-0000AD0F0000}"/>
    <cellStyle name="Normal 4 3 5 6" xfId="3976" xr:uid="{00000000-0005-0000-0000-0000AE0F0000}"/>
    <cellStyle name="Normal 4 3 6" xfId="891" xr:uid="{00000000-0005-0000-0000-0000AF0F0000}"/>
    <cellStyle name="Normal 4 3 6 2" xfId="1471" xr:uid="{00000000-0005-0000-0000-0000B00F0000}"/>
    <cellStyle name="Normal 4 3 6 2 2" xfId="2948" xr:uid="{00000000-0005-0000-0000-0000B10F0000}"/>
    <cellStyle name="Normal 4 3 6 2 2 2" xfId="8792" xr:uid="{00000000-0005-0000-0000-0000B20F0000}"/>
    <cellStyle name="Normal 4 3 6 2 3" xfId="7315" xr:uid="{00000000-0005-0000-0000-0000B30F0000}"/>
    <cellStyle name="Normal 4 3 6 2 4" xfId="5000" xr:uid="{00000000-0005-0000-0000-0000B40F0000}"/>
    <cellStyle name="Normal 4 3 6 3" xfId="2363" xr:uid="{00000000-0005-0000-0000-0000B50F0000}"/>
    <cellStyle name="Normal 4 3 6 3 2" xfId="8207" xr:uid="{00000000-0005-0000-0000-0000B60F0000}"/>
    <cellStyle name="Normal 4 3 6 4" xfId="6735" xr:uid="{00000000-0005-0000-0000-0000B70F0000}"/>
    <cellStyle name="Normal 4 3 6 5" xfId="4415" xr:uid="{00000000-0005-0000-0000-0000B80F0000}"/>
    <cellStyle name="Normal 4 3 7" xfId="635" xr:uid="{00000000-0005-0000-0000-0000B90F0000}"/>
    <cellStyle name="Normal 4 3 7 2" xfId="3535" xr:uid="{00000000-0005-0000-0000-0000BA0F0000}"/>
    <cellStyle name="Normal 4 3 7 2 2" xfId="9379" xr:uid="{00000000-0005-0000-0000-0000BB0F0000}"/>
    <cellStyle name="Normal 4 3 7 2 3" xfId="5587" xr:uid="{00000000-0005-0000-0000-0000BC0F0000}"/>
    <cellStyle name="Normal 4 3 7 3" xfId="2107" xr:uid="{00000000-0005-0000-0000-0000BD0F0000}"/>
    <cellStyle name="Normal 4 3 7 3 2" xfId="7951" xr:uid="{00000000-0005-0000-0000-0000BE0F0000}"/>
    <cellStyle name="Normal 4 3 7 4" xfId="6479" xr:uid="{00000000-0005-0000-0000-0000BF0F0000}"/>
    <cellStyle name="Normal 4 3 7 5" xfId="4159" xr:uid="{00000000-0005-0000-0000-0000C00F0000}"/>
    <cellStyle name="Normal 4 3 8" xfId="1215" xr:uid="{00000000-0005-0000-0000-0000C10F0000}"/>
    <cellStyle name="Normal 4 3 8 2" xfId="2692" xr:uid="{00000000-0005-0000-0000-0000C20F0000}"/>
    <cellStyle name="Normal 4 3 8 2 2" xfId="8536" xr:uid="{00000000-0005-0000-0000-0000C30F0000}"/>
    <cellStyle name="Normal 4 3 8 3" xfId="7059" xr:uid="{00000000-0005-0000-0000-0000C40F0000}"/>
    <cellStyle name="Normal 4 3 8 4" xfId="4744" xr:uid="{00000000-0005-0000-0000-0000C50F0000}"/>
    <cellStyle name="Normal 4 3 9" xfId="311" xr:uid="{00000000-0005-0000-0000-0000C60F0000}"/>
    <cellStyle name="Normal 4 3 9 2" xfId="3369" xr:uid="{00000000-0005-0000-0000-0000C70F0000}"/>
    <cellStyle name="Normal 4 3 9 2 2" xfId="9213" xr:uid="{00000000-0005-0000-0000-0000C80F0000}"/>
    <cellStyle name="Normal 4 3 9 3" xfId="6155" xr:uid="{00000000-0005-0000-0000-0000C90F0000}"/>
    <cellStyle name="Normal 4 3 9 4" xfId="5421" xr:uid="{00000000-0005-0000-0000-0000CA0F0000}"/>
    <cellStyle name="Normal 4 4" xfId="62" xr:uid="{00000000-0005-0000-0000-0000CB0F0000}"/>
    <cellStyle name="Normal 4 4 10" xfId="1791" xr:uid="{00000000-0005-0000-0000-0000CC0F0000}"/>
    <cellStyle name="Normal 4 4 10 2" xfId="7635" xr:uid="{00000000-0005-0000-0000-0000CD0F0000}"/>
    <cellStyle name="Normal 4 4 11" xfId="5907" xr:uid="{00000000-0005-0000-0000-0000CE0F0000}"/>
    <cellStyle name="Normal 4 4 12" xfId="3843" xr:uid="{00000000-0005-0000-0000-0000CF0F0000}"/>
    <cellStyle name="Normal 4 4 2" xfId="106" xr:uid="{00000000-0005-0000-0000-0000D00F0000}"/>
    <cellStyle name="Normal 4 4 2 2" xfId="234" xr:uid="{00000000-0005-0000-0000-0000D10F0000}"/>
    <cellStyle name="Normal 4 4 2 2 2" xfId="1126" xr:uid="{00000000-0005-0000-0000-0000D20F0000}"/>
    <cellStyle name="Normal 4 4 2 2 2 2" xfId="1706" xr:uid="{00000000-0005-0000-0000-0000D30F0000}"/>
    <cellStyle name="Normal 4 4 2 2 2 2 2" xfId="3183" xr:uid="{00000000-0005-0000-0000-0000D40F0000}"/>
    <cellStyle name="Normal 4 4 2 2 2 2 2 2" xfId="9027" xr:uid="{00000000-0005-0000-0000-0000D50F0000}"/>
    <cellStyle name="Normal 4 4 2 2 2 2 3" xfId="7550" xr:uid="{00000000-0005-0000-0000-0000D60F0000}"/>
    <cellStyle name="Normal 4 4 2 2 2 2 4" xfId="5235" xr:uid="{00000000-0005-0000-0000-0000D70F0000}"/>
    <cellStyle name="Normal 4 4 2 2 2 3" xfId="2598" xr:uid="{00000000-0005-0000-0000-0000D80F0000}"/>
    <cellStyle name="Normal 4 4 2 2 2 3 2" xfId="8442" xr:uid="{00000000-0005-0000-0000-0000D90F0000}"/>
    <cellStyle name="Normal 4 4 2 2 2 4" xfId="6970" xr:uid="{00000000-0005-0000-0000-0000DA0F0000}"/>
    <cellStyle name="Normal 4 4 2 2 2 5" xfId="4650" xr:uid="{00000000-0005-0000-0000-0000DB0F0000}"/>
    <cellStyle name="Normal 4 4 2 2 3" xfId="814" xr:uid="{00000000-0005-0000-0000-0000DC0F0000}"/>
    <cellStyle name="Normal 4 4 2 2 3 2" xfId="3714" xr:uid="{00000000-0005-0000-0000-0000DD0F0000}"/>
    <cellStyle name="Normal 4 4 2 2 3 2 2" xfId="9558" xr:uid="{00000000-0005-0000-0000-0000DE0F0000}"/>
    <cellStyle name="Normal 4 4 2 2 3 2 3" xfId="5766" xr:uid="{00000000-0005-0000-0000-0000DF0F0000}"/>
    <cellStyle name="Normal 4 4 2 2 3 3" xfId="2286" xr:uid="{00000000-0005-0000-0000-0000E00F0000}"/>
    <cellStyle name="Normal 4 4 2 2 3 3 2" xfId="8130" xr:uid="{00000000-0005-0000-0000-0000E10F0000}"/>
    <cellStyle name="Normal 4 4 2 2 3 4" xfId="6658" xr:uid="{00000000-0005-0000-0000-0000E20F0000}"/>
    <cellStyle name="Normal 4 4 2 2 3 5" xfId="4338" xr:uid="{00000000-0005-0000-0000-0000E30F0000}"/>
    <cellStyle name="Normal 4 4 2 2 4" xfId="1394" xr:uid="{00000000-0005-0000-0000-0000E40F0000}"/>
    <cellStyle name="Normal 4 4 2 2 4 2" xfId="2871" xr:uid="{00000000-0005-0000-0000-0000E50F0000}"/>
    <cellStyle name="Normal 4 4 2 2 4 2 2" xfId="8715" xr:uid="{00000000-0005-0000-0000-0000E60F0000}"/>
    <cellStyle name="Normal 4 4 2 2 4 3" xfId="7238" xr:uid="{00000000-0005-0000-0000-0000E70F0000}"/>
    <cellStyle name="Normal 4 4 2 2 4 4" xfId="4923" xr:uid="{00000000-0005-0000-0000-0000E80F0000}"/>
    <cellStyle name="Normal 4 4 2 2 5" xfId="546" xr:uid="{00000000-0005-0000-0000-0000E90F0000}"/>
    <cellStyle name="Normal 4 4 2 2 5 2" xfId="3390" xr:uid="{00000000-0005-0000-0000-0000EA0F0000}"/>
    <cellStyle name="Normal 4 4 2 2 5 2 2" xfId="9234" xr:uid="{00000000-0005-0000-0000-0000EB0F0000}"/>
    <cellStyle name="Normal 4 4 2 2 5 3" xfId="6390" xr:uid="{00000000-0005-0000-0000-0000EC0F0000}"/>
    <cellStyle name="Normal 4 4 2 2 5 4" xfId="5442" xr:uid="{00000000-0005-0000-0000-0000ED0F0000}"/>
    <cellStyle name="Normal 4 4 2 2 6" xfId="2018" xr:uid="{00000000-0005-0000-0000-0000EE0F0000}"/>
    <cellStyle name="Normal 4 4 2 2 6 2" xfId="7862" xr:uid="{00000000-0005-0000-0000-0000EF0F0000}"/>
    <cellStyle name="Normal 4 4 2 2 7" xfId="6078" xr:uid="{00000000-0005-0000-0000-0000F00F0000}"/>
    <cellStyle name="Normal 4 4 2 2 8" xfId="4070" xr:uid="{00000000-0005-0000-0000-0000F10F0000}"/>
    <cellStyle name="Normal 4 4 2 3" xfId="942" xr:uid="{00000000-0005-0000-0000-0000F20F0000}"/>
    <cellStyle name="Normal 4 4 2 3 2" xfId="1522" xr:uid="{00000000-0005-0000-0000-0000F30F0000}"/>
    <cellStyle name="Normal 4 4 2 3 2 2" xfId="2999" xr:uid="{00000000-0005-0000-0000-0000F40F0000}"/>
    <cellStyle name="Normal 4 4 2 3 2 2 2" xfId="8843" xr:uid="{00000000-0005-0000-0000-0000F50F0000}"/>
    <cellStyle name="Normal 4 4 2 3 2 3" xfId="7366" xr:uid="{00000000-0005-0000-0000-0000F60F0000}"/>
    <cellStyle name="Normal 4 4 2 3 2 4" xfId="5051" xr:uid="{00000000-0005-0000-0000-0000F70F0000}"/>
    <cellStyle name="Normal 4 4 2 3 3" xfId="2414" xr:uid="{00000000-0005-0000-0000-0000F80F0000}"/>
    <cellStyle name="Normal 4 4 2 3 3 2" xfId="8258" xr:uid="{00000000-0005-0000-0000-0000F90F0000}"/>
    <cellStyle name="Normal 4 4 2 3 4" xfId="6786" xr:uid="{00000000-0005-0000-0000-0000FA0F0000}"/>
    <cellStyle name="Normal 4 4 2 3 5" xfId="4466" xr:uid="{00000000-0005-0000-0000-0000FB0F0000}"/>
    <cellStyle name="Normal 4 4 2 4" xfId="686" xr:uid="{00000000-0005-0000-0000-0000FC0F0000}"/>
    <cellStyle name="Normal 4 4 2 4 2" xfId="3586" xr:uid="{00000000-0005-0000-0000-0000FD0F0000}"/>
    <cellStyle name="Normal 4 4 2 4 2 2" xfId="9430" xr:uid="{00000000-0005-0000-0000-0000FE0F0000}"/>
    <cellStyle name="Normal 4 4 2 4 2 3" xfId="5638" xr:uid="{00000000-0005-0000-0000-0000FF0F0000}"/>
    <cellStyle name="Normal 4 4 2 4 3" xfId="2158" xr:uid="{00000000-0005-0000-0000-000000100000}"/>
    <cellStyle name="Normal 4 4 2 4 3 2" xfId="8002" xr:uid="{00000000-0005-0000-0000-000001100000}"/>
    <cellStyle name="Normal 4 4 2 4 4" xfId="6530" xr:uid="{00000000-0005-0000-0000-000002100000}"/>
    <cellStyle name="Normal 4 4 2 4 5" xfId="4210" xr:uid="{00000000-0005-0000-0000-000003100000}"/>
    <cellStyle name="Normal 4 4 2 5" xfId="1266" xr:uid="{00000000-0005-0000-0000-000004100000}"/>
    <cellStyle name="Normal 4 4 2 5 2" xfId="2743" xr:uid="{00000000-0005-0000-0000-000005100000}"/>
    <cellStyle name="Normal 4 4 2 5 2 2" xfId="8587" xr:uid="{00000000-0005-0000-0000-000006100000}"/>
    <cellStyle name="Normal 4 4 2 5 3" xfId="7110" xr:uid="{00000000-0005-0000-0000-000007100000}"/>
    <cellStyle name="Normal 4 4 2 5 4" xfId="4795" xr:uid="{00000000-0005-0000-0000-000008100000}"/>
    <cellStyle name="Normal 4 4 2 6" xfId="362" xr:uid="{00000000-0005-0000-0000-000009100000}"/>
    <cellStyle name="Normal 4 4 2 6 2" xfId="3440" xr:uid="{00000000-0005-0000-0000-00000A100000}"/>
    <cellStyle name="Normal 4 4 2 6 2 2" xfId="9284" xr:uid="{00000000-0005-0000-0000-00000B100000}"/>
    <cellStyle name="Normal 4 4 2 6 3" xfId="6206" xr:uid="{00000000-0005-0000-0000-00000C100000}"/>
    <cellStyle name="Normal 4 4 2 6 4" xfId="5492" xr:uid="{00000000-0005-0000-0000-00000D100000}"/>
    <cellStyle name="Normal 4 4 2 7" xfId="1834" xr:uid="{00000000-0005-0000-0000-00000E100000}"/>
    <cellStyle name="Normal 4 4 2 7 2" xfId="7678" xr:uid="{00000000-0005-0000-0000-00000F100000}"/>
    <cellStyle name="Normal 4 4 2 8" xfId="5950" xr:uid="{00000000-0005-0000-0000-000010100000}"/>
    <cellStyle name="Normal 4 4 2 9" xfId="3886" xr:uid="{00000000-0005-0000-0000-000011100000}"/>
    <cellStyle name="Normal 4 4 3" xfId="148" xr:uid="{00000000-0005-0000-0000-000012100000}"/>
    <cellStyle name="Normal 4 4 3 2" xfId="276" xr:uid="{00000000-0005-0000-0000-000013100000}"/>
    <cellStyle name="Normal 4 4 3 2 2" xfId="1168" xr:uid="{00000000-0005-0000-0000-000014100000}"/>
    <cellStyle name="Normal 4 4 3 2 2 2" xfId="1748" xr:uid="{00000000-0005-0000-0000-000015100000}"/>
    <cellStyle name="Normal 4 4 3 2 2 2 2" xfId="3225" xr:uid="{00000000-0005-0000-0000-000016100000}"/>
    <cellStyle name="Normal 4 4 3 2 2 2 2 2" xfId="9069" xr:uid="{00000000-0005-0000-0000-000017100000}"/>
    <cellStyle name="Normal 4 4 3 2 2 2 3" xfId="7592" xr:uid="{00000000-0005-0000-0000-000018100000}"/>
    <cellStyle name="Normal 4 4 3 2 2 2 4" xfId="5277" xr:uid="{00000000-0005-0000-0000-000019100000}"/>
    <cellStyle name="Normal 4 4 3 2 2 3" xfId="2640" xr:uid="{00000000-0005-0000-0000-00001A100000}"/>
    <cellStyle name="Normal 4 4 3 2 2 3 2" xfId="8484" xr:uid="{00000000-0005-0000-0000-00001B100000}"/>
    <cellStyle name="Normal 4 4 3 2 2 4" xfId="7012" xr:uid="{00000000-0005-0000-0000-00001C100000}"/>
    <cellStyle name="Normal 4 4 3 2 2 5" xfId="4692" xr:uid="{00000000-0005-0000-0000-00001D100000}"/>
    <cellStyle name="Normal 4 4 3 2 3" xfId="856" xr:uid="{00000000-0005-0000-0000-00001E100000}"/>
    <cellStyle name="Normal 4 4 3 2 3 2" xfId="3756" xr:uid="{00000000-0005-0000-0000-00001F100000}"/>
    <cellStyle name="Normal 4 4 3 2 3 2 2" xfId="9600" xr:uid="{00000000-0005-0000-0000-000020100000}"/>
    <cellStyle name="Normal 4 4 3 2 3 2 3" xfId="5808" xr:uid="{00000000-0005-0000-0000-000021100000}"/>
    <cellStyle name="Normal 4 4 3 2 3 3" xfId="2328" xr:uid="{00000000-0005-0000-0000-000022100000}"/>
    <cellStyle name="Normal 4 4 3 2 3 3 2" xfId="8172" xr:uid="{00000000-0005-0000-0000-000023100000}"/>
    <cellStyle name="Normal 4 4 3 2 3 4" xfId="6700" xr:uid="{00000000-0005-0000-0000-000024100000}"/>
    <cellStyle name="Normal 4 4 3 2 3 5" xfId="4380" xr:uid="{00000000-0005-0000-0000-000025100000}"/>
    <cellStyle name="Normal 4 4 3 2 4" xfId="1436" xr:uid="{00000000-0005-0000-0000-000026100000}"/>
    <cellStyle name="Normal 4 4 3 2 4 2" xfId="2913" xr:uid="{00000000-0005-0000-0000-000027100000}"/>
    <cellStyle name="Normal 4 4 3 2 4 2 2" xfId="8757" xr:uid="{00000000-0005-0000-0000-000028100000}"/>
    <cellStyle name="Normal 4 4 3 2 4 3" xfId="7280" xr:uid="{00000000-0005-0000-0000-000029100000}"/>
    <cellStyle name="Normal 4 4 3 2 4 4" xfId="4965" xr:uid="{00000000-0005-0000-0000-00002A100000}"/>
    <cellStyle name="Normal 4 4 3 2 5" xfId="588" xr:uid="{00000000-0005-0000-0000-00002B100000}"/>
    <cellStyle name="Normal 4 4 3 2 5 2" xfId="3488" xr:uid="{00000000-0005-0000-0000-00002C100000}"/>
    <cellStyle name="Normal 4 4 3 2 5 2 2" xfId="9332" xr:uid="{00000000-0005-0000-0000-00002D100000}"/>
    <cellStyle name="Normal 4 4 3 2 5 3" xfId="6432" xr:uid="{00000000-0005-0000-0000-00002E100000}"/>
    <cellStyle name="Normal 4 4 3 2 5 4" xfId="5540" xr:uid="{00000000-0005-0000-0000-00002F100000}"/>
    <cellStyle name="Normal 4 4 3 2 6" xfId="2060" xr:uid="{00000000-0005-0000-0000-000030100000}"/>
    <cellStyle name="Normal 4 4 3 2 6 2" xfId="7904" xr:uid="{00000000-0005-0000-0000-000031100000}"/>
    <cellStyle name="Normal 4 4 3 2 7" xfId="6120" xr:uid="{00000000-0005-0000-0000-000032100000}"/>
    <cellStyle name="Normal 4 4 3 2 8" xfId="4112" xr:uid="{00000000-0005-0000-0000-000033100000}"/>
    <cellStyle name="Normal 4 4 3 3" xfId="984" xr:uid="{00000000-0005-0000-0000-000034100000}"/>
    <cellStyle name="Normal 4 4 3 3 2" xfId="1564" xr:uid="{00000000-0005-0000-0000-000035100000}"/>
    <cellStyle name="Normal 4 4 3 3 2 2" xfId="3041" xr:uid="{00000000-0005-0000-0000-000036100000}"/>
    <cellStyle name="Normal 4 4 3 3 2 2 2" xfId="8885" xr:uid="{00000000-0005-0000-0000-000037100000}"/>
    <cellStyle name="Normal 4 4 3 3 2 3" xfId="7408" xr:uid="{00000000-0005-0000-0000-000038100000}"/>
    <cellStyle name="Normal 4 4 3 3 2 4" xfId="5093" xr:uid="{00000000-0005-0000-0000-000039100000}"/>
    <cellStyle name="Normal 4 4 3 3 3" xfId="2456" xr:uid="{00000000-0005-0000-0000-00003A100000}"/>
    <cellStyle name="Normal 4 4 3 3 3 2" xfId="8300" xr:uid="{00000000-0005-0000-0000-00003B100000}"/>
    <cellStyle name="Normal 4 4 3 3 4" xfId="6828" xr:uid="{00000000-0005-0000-0000-00003C100000}"/>
    <cellStyle name="Normal 4 4 3 3 5" xfId="4508" xr:uid="{00000000-0005-0000-0000-00003D100000}"/>
    <cellStyle name="Normal 4 4 3 4" xfId="728" xr:uid="{00000000-0005-0000-0000-00003E100000}"/>
    <cellStyle name="Normal 4 4 3 4 2" xfId="3628" xr:uid="{00000000-0005-0000-0000-00003F100000}"/>
    <cellStyle name="Normal 4 4 3 4 2 2" xfId="9472" xr:uid="{00000000-0005-0000-0000-000040100000}"/>
    <cellStyle name="Normal 4 4 3 4 2 3" xfId="5680" xr:uid="{00000000-0005-0000-0000-000041100000}"/>
    <cellStyle name="Normal 4 4 3 4 3" xfId="2200" xr:uid="{00000000-0005-0000-0000-000042100000}"/>
    <cellStyle name="Normal 4 4 3 4 3 2" xfId="8044" xr:uid="{00000000-0005-0000-0000-000043100000}"/>
    <cellStyle name="Normal 4 4 3 4 4" xfId="6572" xr:uid="{00000000-0005-0000-0000-000044100000}"/>
    <cellStyle name="Normal 4 4 3 4 5" xfId="4252" xr:uid="{00000000-0005-0000-0000-000045100000}"/>
    <cellStyle name="Normal 4 4 3 5" xfId="1308" xr:uid="{00000000-0005-0000-0000-000046100000}"/>
    <cellStyle name="Normal 4 4 3 5 2" xfId="2785" xr:uid="{00000000-0005-0000-0000-000047100000}"/>
    <cellStyle name="Normal 4 4 3 5 2 2" xfId="8629" xr:uid="{00000000-0005-0000-0000-000048100000}"/>
    <cellStyle name="Normal 4 4 3 5 3" xfId="7152" xr:uid="{00000000-0005-0000-0000-000049100000}"/>
    <cellStyle name="Normal 4 4 3 5 4" xfId="4837" xr:uid="{00000000-0005-0000-0000-00004A100000}"/>
    <cellStyle name="Normal 4 4 3 6" xfId="404" xr:uid="{00000000-0005-0000-0000-00004B100000}"/>
    <cellStyle name="Normal 4 4 3 6 2" xfId="3270" xr:uid="{00000000-0005-0000-0000-00004C100000}"/>
    <cellStyle name="Normal 4 4 3 6 2 2" xfId="9114" xr:uid="{00000000-0005-0000-0000-00004D100000}"/>
    <cellStyle name="Normal 4 4 3 6 3" xfId="6248" xr:uid="{00000000-0005-0000-0000-00004E100000}"/>
    <cellStyle name="Normal 4 4 3 6 4" xfId="5322" xr:uid="{00000000-0005-0000-0000-00004F100000}"/>
    <cellStyle name="Normal 4 4 3 7" xfId="1876" xr:uid="{00000000-0005-0000-0000-000050100000}"/>
    <cellStyle name="Normal 4 4 3 7 2" xfId="7720" xr:uid="{00000000-0005-0000-0000-000051100000}"/>
    <cellStyle name="Normal 4 4 3 8" xfId="5992" xr:uid="{00000000-0005-0000-0000-000052100000}"/>
    <cellStyle name="Normal 4 4 3 9" xfId="3928" xr:uid="{00000000-0005-0000-0000-000053100000}"/>
    <cellStyle name="Normal 4 4 4" xfId="191" xr:uid="{00000000-0005-0000-0000-000054100000}"/>
    <cellStyle name="Normal 4 4 4 2" xfId="1083" xr:uid="{00000000-0005-0000-0000-000055100000}"/>
    <cellStyle name="Normal 4 4 4 2 2" xfId="1663" xr:uid="{00000000-0005-0000-0000-000056100000}"/>
    <cellStyle name="Normal 4 4 4 2 2 2" xfId="3140" xr:uid="{00000000-0005-0000-0000-000057100000}"/>
    <cellStyle name="Normal 4 4 4 2 2 2 2" xfId="8984" xr:uid="{00000000-0005-0000-0000-000058100000}"/>
    <cellStyle name="Normal 4 4 4 2 2 3" xfId="7507" xr:uid="{00000000-0005-0000-0000-000059100000}"/>
    <cellStyle name="Normal 4 4 4 2 2 4" xfId="5192" xr:uid="{00000000-0005-0000-0000-00005A100000}"/>
    <cellStyle name="Normal 4 4 4 2 3" xfId="2555" xr:uid="{00000000-0005-0000-0000-00005B100000}"/>
    <cellStyle name="Normal 4 4 4 2 3 2" xfId="8399" xr:uid="{00000000-0005-0000-0000-00005C100000}"/>
    <cellStyle name="Normal 4 4 4 2 4" xfId="6927" xr:uid="{00000000-0005-0000-0000-00005D100000}"/>
    <cellStyle name="Normal 4 4 4 2 5" xfId="4607" xr:uid="{00000000-0005-0000-0000-00005E100000}"/>
    <cellStyle name="Normal 4 4 4 3" xfId="771" xr:uid="{00000000-0005-0000-0000-00005F100000}"/>
    <cellStyle name="Normal 4 4 4 3 2" xfId="3671" xr:uid="{00000000-0005-0000-0000-000060100000}"/>
    <cellStyle name="Normal 4 4 4 3 2 2" xfId="9515" xr:uid="{00000000-0005-0000-0000-000061100000}"/>
    <cellStyle name="Normal 4 4 4 3 2 3" xfId="5723" xr:uid="{00000000-0005-0000-0000-000062100000}"/>
    <cellStyle name="Normal 4 4 4 3 3" xfId="2243" xr:uid="{00000000-0005-0000-0000-000063100000}"/>
    <cellStyle name="Normal 4 4 4 3 3 2" xfId="8087" xr:uid="{00000000-0005-0000-0000-000064100000}"/>
    <cellStyle name="Normal 4 4 4 3 4" xfId="6615" xr:uid="{00000000-0005-0000-0000-000065100000}"/>
    <cellStyle name="Normal 4 4 4 3 5" xfId="4295" xr:uid="{00000000-0005-0000-0000-000066100000}"/>
    <cellStyle name="Normal 4 4 4 4" xfId="1351" xr:uid="{00000000-0005-0000-0000-000067100000}"/>
    <cellStyle name="Normal 4 4 4 4 2" xfId="2828" xr:uid="{00000000-0005-0000-0000-000068100000}"/>
    <cellStyle name="Normal 4 4 4 4 2 2" xfId="8672" xr:uid="{00000000-0005-0000-0000-000069100000}"/>
    <cellStyle name="Normal 4 4 4 4 3" xfId="7195" xr:uid="{00000000-0005-0000-0000-00006A100000}"/>
    <cellStyle name="Normal 4 4 4 4 4" xfId="4880" xr:uid="{00000000-0005-0000-0000-00006B100000}"/>
    <cellStyle name="Normal 4 4 4 5" xfId="503" xr:uid="{00000000-0005-0000-0000-00006C100000}"/>
    <cellStyle name="Normal 4 4 4 5 2" xfId="3434" xr:uid="{00000000-0005-0000-0000-00006D100000}"/>
    <cellStyle name="Normal 4 4 4 5 2 2" xfId="9278" xr:uid="{00000000-0005-0000-0000-00006E100000}"/>
    <cellStyle name="Normal 4 4 4 5 3" xfId="6347" xr:uid="{00000000-0005-0000-0000-00006F100000}"/>
    <cellStyle name="Normal 4 4 4 5 4" xfId="5486" xr:uid="{00000000-0005-0000-0000-000070100000}"/>
    <cellStyle name="Normal 4 4 4 6" xfId="1975" xr:uid="{00000000-0005-0000-0000-000071100000}"/>
    <cellStyle name="Normal 4 4 4 6 2" xfId="7819" xr:uid="{00000000-0005-0000-0000-000072100000}"/>
    <cellStyle name="Normal 4 4 4 7" xfId="6035" xr:uid="{00000000-0005-0000-0000-000073100000}"/>
    <cellStyle name="Normal 4 4 4 8" xfId="4027" xr:uid="{00000000-0005-0000-0000-000074100000}"/>
    <cellStyle name="Normal 4 4 5" xfId="460" xr:uid="{00000000-0005-0000-0000-000075100000}"/>
    <cellStyle name="Normal 4 4 5 2" xfId="1040" xr:uid="{00000000-0005-0000-0000-000076100000}"/>
    <cellStyle name="Normal 4 4 5 2 2" xfId="3800" xr:uid="{00000000-0005-0000-0000-000077100000}"/>
    <cellStyle name="Normal 4 4 5 2 2 2" xfId="9644" xr:uid="{00000000-0005-0000-0000-000078100000}"/>
    <cellStyle name="Normal 4 4 5 2 2 3" xfId="5852" xr:uid="{00000000-0005-0000-0000-000079100000}"/>
    <cellStyle name="Normal 4 4 5 2 3" xfId="2512" xr:uid="{00000000-0005-0000-0000-00007A100000}"/>
    <cellStyle name="Normal 4 4 5 2 3 2" xfId="8356" xr:uid="{00000000-0005-0000-0000-00007B100000}"/>
    <cellStyle name="Normal 4 4 5 2 4" xfId="6884" xr:uid="{00000000-0005-0000-0000-00007C100000}"/>
    <cellStyle name="Normal 4 4 5 2 5" xfId="4564" xr:uid="{00000000-0005-0000-0000-00007D100000}"/>
    <cellStyle name="Normal 4 4 5 3" xfId="1620" xr:uid="{00000000-0005-0000-0000-00007E100000}"/>
    <cellStyle name="Normal 4 4 5 3 2" xfId="3097" xr:uid="{00000000-0005-0000-0000-00007F100000}"/>
    <cellStyle name="Normal 4 4 5 3 2 2" xfId="8941" xr:uid="{00000000-0005-0000-0000-000080100000}"/>
    <cellStyle name="Normal 4 4 5 3 3" xfId="7464" xr:uid="{00000000-0005-0000-0000-000081100000}"/>
    <cellStyle name="Normal 4 4 5 3 4" xfId="5149" xr:uid="{00000000-0005-0000-0000-000082100000}"/>
    <cellStyle name="Normal 4 4 5 4" xfId="1932" xr:uid="{00000000-0005-0000-0000-000083100000}"/>
    <cellStyle name="Normal 4 4 5 4 2" xfId="7776" xr:uid="{00000000-0005-0000-0000-000084100000}"/>
    <cellStyle name="Normal 4 4 5 5" xfId="6304" xr:uid="{00000000-0005-0000-0000-000085100000}"/>
    <cellStyle name="Normal 4 4 5 6" xfId="3984" xr:uid="{00000000-0005-0000-0000-000086100000}"/>
    <cellStyle name="Normal 4 4 6" xfId="899" xr:uid="{00000000-0005-0000-0000-000087100000}"/>
    <cellStyle name="Normal 4 4 6 2" xfId="1479" xr:uid="{00000000-0005-0000-0000-000088100000}"/>
    <cellStyle name="Normal 4 4 6 2 2" xfId="2956" xr:uid="{00000000-0005-0000-0000-000089100000}"/>
    <cellStyle name="Normal 4 4 6 2 2 2" xfId="8800" xr:uid="{00000000-0005-0000-0000-00008A100000}"/>
    <cellStyle name="Normal 4 4 6 2 3" xfId="7323" xr:uid="{00000000-0005-0000-0000-00008B100000}"/>
    <cellStyle name="Normal 4 4 6 2 4" xfId="5008" xr:uid="{00000000-0005-0000-0000-00008C100000}"/>
    <cellStyle name="Normal 4 4 6 3" xfId="2371" xr:uid="{00000000-0005-0000-0000-00008D100000}"/>
    <cellStyle name="Normal 4 4 6 3 2" xfId="8215" xr:uid="{00000000-0005-0000-0000-00008E100000}"/>
    <cellStyle name="Normal 4 4 6 4" xfId="6743" xr:uid="{00000000-0005-0000-0000-00008F100000}"/>
    <cellStyle name="Normal 4 4 6 5" xfId="4423" xr:uid="{00000000-0005-0000-0000-000090100000}"/>
    <cellStyle name="Normal 4 4 7" xfId="643" xr:uid="{00000000-0005-0000-0000-000091100000}"/>
    <cellStyle name="Normal 4 4 7 2" xfId="3543" xr:uid="{00000000-0005-0000-0000-000092100000}"/>
    <cellStyle name="Normal 4 4 7 2 2" xfId="9387" xr:uid="{00000000-0005-0000-0000-000093100000}"/>
    <cellStyle name="Normal 4 4 7 2 3" xfId="5595" xr:uid="{00000000-0005-0000-0000-000094100000}"/>
    <cellStyle name="Normal 4 4 7 3" xfId="2115" xr:uid="{00000000-0005-0000-0000-000095100000}"/>
    <cellStyle name="Normal 4 4 7 3 2" xfId="7959" xr:uid="{00000000-0005-0000-0000-000096100000}"/>
    <cellStyle name="Normal 4 4 7 4" xfId="6487" xr:uid="{00000000-0005-0000-0000-000097100000}"/>
    <cellStyle name="Normal 4 4 7 5" xfId="4167" xr:uid="{00000000-0005-0000-0000-000098100000}"/>
    <cellStyle name="Normal 4 4 8" xfId="1223" xr:uid="{00000000-0005-0000-0000-000099100000}"/>
    <cellStyle name="Normal 4 4 8 2" xfId="2700" xr:uid="{00000000-0005-0000-0000-00009A100000}"/>
    <cellStyle name="Normal 4 4 8 2 2" xfId="8544" xr:uid="{00000000-0005-0000-0000-00009B100000}"/>
    <cellStyle name="Normal 4 4 8 3" xfId="7067" xr:uid="{00000000-0005-0000-0000-00009C100000}"/>
    <cellStyle name="Normal 4 4 8 4" xfId="4752" xr:uid="{00000000-0005-0000-0000-00009D100000}"/>
    <cellStyle name="Normal 4 4 9" xfId="319" xr:uid="{00000000-0005-0000-0000-00009E100000}"/>
    <cellStyle name="Normal 4 4 9 2" xfId="3242" xr:uid="{00000000-0005-0000-0000-00009F100000}"/>
    <cellStyle name="Normal 4 4 9 2 2" xfId="9086" xr:uid="{00000000-0005-0000-0000-0000A0100000}"/>
    <cellStyle name="Normal 4 4 9 3" xfId="6163" xr:uid="{00000000-0005-0000-0000-0000A1100000}"/>
    <cellStyle name="Normal 4 4 9 4" xfId="5294" xr:uid="{00000000-0005-0000-0000-0000A2100000}"/>
    <cellStyle name="Normal 4 5" xfId="39" xr:uid="{00000000-0005-0000-0000-0000A3100000}"/>
    <cellStyle name="Normal 4 5 10" xfId="1769" xr:uid="{00000000-0005-0000-0000-0000A4100000}"/>
    <cellStyle name="Normal 4 5 10 2" xfId="7613" xr:uid="{00000000-0005-0000-0000-0000A5100000}"/>
    <cellStyle name="Normal 4 5 11" xfId="5885" xr:uid="{00000000-0005-0000-0000-0000A6100000}"/>
    <cellStyle name="Normal 4 5 12" xfId="3821" xr:uid="{00000000-0005-0000-0000-0000A7100000}"/>
    <cellStyle name="Normal 4 5 2" xfId="84" xr:uid="{00000000-0005-0000-0000-0000A8100000}"/>
    <cellStyle name="Normal 4 5 2 2" xfId="212" xr:uid="{00000000-0005-0000-0000-0000A9100000}"/>
    <cellStyle name="Normal 4 5 2 2 2" xfId="1104" xr:uid="{00000000-0005-0000-0000-0000AA100000}"/>
    <cellStyle name="Normal 4 5 2 2 2 2" xfId="1684" xr:uid="{00000000-0005-0000-0000-0000AB100000}"/>
    <cellStyle name="Normal 4 5 2 2 2 2 2" xfId="3161" xr:uid="{00000000-0005-0000-0000-0000AC100000}"/>
    <cellStyle name="Normal 4 5 2 2 2 2 2 2" xfId="9005" xr:uid="{00000000-0005-0000-0000-0000AD100000}"/>
    <cellStyle name="Normal 4 5 2 2 2 2 3" xfId="7528" xr:uid="{00000000-0005-0000-0000-0000AE100000}"/>
    <cellStyle name="Normal 4 5 2 2 2 2 4" xfId="5213" xr:uid="{00000000-0005-0000-0000-0000AF100000}"/>
    <cellStyle name="Normal 4 5 2 2 2 3" xfId="2576" xr:uid="{00000000-0005-0000-0000-0000B0100000}"/>
    <cellStyle name="Normal 4 5 2 2 2 3 2" xfId="8420" xr:uid="{00000000-0005-0000-0000-0000B1100000}"/>
    <cellStyle name="Normal 4 5 2 2 2 4" xfId="6948" xr:uid="{00000000-0005-0000-0000-0000B2100000}"/>
    <cellStyle name="Normal 4 5 2 2 2 5" xfId="4628" xr:uid="{00000000-0005-0000-0000-0000B3100000}"/>
    <cellStyle name="Normal 4 5 2 2 3" xfId="792" xr:uid="{00000000-0005-0000-0000-0000B4100000}"/>
    <cellStyle name="Normal 4 5 2 2 3 2" xfId="3692" xr:uid="{00000000-0005-0000-0000-0000B5100000}"/>
    <cellStyle name="Normal 4 5 2 2 3 2 2" xfId="9536" xr:uid="{00000000-0005-0000-0000-0000B6100000}"/>
    <cellStyle name="Normal 4 5 2 2 3 2 3" xfId="5744" xr:uid="{00000000-0005-0000-0000-0000B7100000}"/>
    <cellStyle name="Normal 4 5 2 2 3 3" xfId="2264" xr:uid="{00000000-0005-0000-0000-0000B8100000}"/>
    <cellStyle name="Normal 4 5 2 2 3 3 2" xfId="8108" xr:uid="{00000000-0005-0000-0000-0000B9100000}"/>
    <cellStyle name="Normal 4 5 2 2 3 4" xfId="6636" xr:uid="{00000000-0005-0000-0000-0000BA100000}"/>
    <cellStyle name="Normal 4 5 2 2 3 5" xfId="4316" xr:uid="{00000000-0005-0000-0000-0000BB100000}"/>
    <cellStyle name="Normal 4 5 2 2 4" xfId="1372" xr:uid="{00000000-0005-0000-0000-0000BC100000}"/>
    <cellStyle name="Normal 4 5 2 2 4 2" xfId="2849" xr:uid="{00000000-0005-0000-0000-0000BD100000}"/>
    <cellStyle name="Normal 4 5 2 2 4 2 2" xfId="8693" xr:uid="{00000000-0005-0000-0000-0000BE100000}"/>
    <cellStyle name="Normal 4 5 2 2 4 3" xfId="7216" xr:uid="{00000000-0005-0000-0000-0000BF100000}"/>
    <cellStyle name="Normal 4 5 2 2 4 4" xfId="4901" xr:uid="{00000000-0005-0000-0000-0000C0100000}"/>
    <cellStyle name="Normal 4 5 2 2 5" xfId="524" xr:uid="{00000000-0005-0000-0000-0000C1100000}"/>
    <cellStyle name="Normal 4 5 2 2 5 2" xfId="3282" xr:uid="{00000000-0005-0000-0000-0000C2100000}"/>
    <cellStyle name="Normal 4 5 2 2 5 2 2" xfId="9126" xr:uid="{00000000-0005-0000-0000-0000C3100000}"/>
    <cellStyle name="Normal 4 5 2 2 5 3" xfId="6368" xr:uid="{00000000-0005-0000-0000-0000C4100000}"/>
    <cellStyle name="Normal 4 5 2 2 5 4" xfId="5334" xr:uid="{00000000-0005-0000-0000-0000C5100000}"/>
    <cellStyle name="Normal 4 5 2 2 6" xfId="1996" xr:uid="{00000000-0005-0000-0000-0000C6100000}"/>
    <cellStyle name="Normal 4 5 2 2 6 2" xfId="7840" xr:uid="{00000000-0005-0000-0000-0000C7100000}"/>
    <cellStyle name="Normal 4 5 2 2 7" xfId="6056" xr:uid="{00000000-0005-0000-0000-0000C8100000}"/>
    <cellStyle name="Normal 4 5 2 2 8" xfId="4048" xr:uid="{00000000-0005-0000-0000-0000C9100000}"/>
    <cellStyle name="Normal 4 5 2 3" xfId="920" xr:uid="{00000000-0005-0000-0000-0000CA100000}"/>
    <cellStyle name="Normal 4 5 2 3 2" xfId="1500" xr:uid="{00000000-0005-0000-0000-0000CB100000}"/>
    <cellStyle name="Normal 4 5 2 3 2 2" xfId="2977" xr:uid="{00000000-0005-0000-0000-0000CC100000}"/>
    <cellStyle name="Normal 4 5 2 3 2 2 2" xfId="8821" xr:uid="{00000000-0005-0000-0000-0000CD100000}"/>
    <cellStyle name="Normal 4 5 2 3 2 3" xfId="7344" xr:uid="{00000000-0005-0000-0000-0000CE100000}"/>
    <cellStyle name="Normal 4 5 2 3 2 4" xfId="5029" xr:uid="{00000000-0005-0000-0000-0000CF100000}"/>
    <cellStyle name="Normal 4 5 2 3 3" xfId="2392" xr:uid="{00000000-0005-0000-0000-0000D0100000}"/>
    <cellStyle name="Normal 4 5 2 3 3 2" xfId="8236" xr:uid="{00000000-0005-0000-0000-0000D1100000}"/>
    <cellStyle name="Normal 4 5 2 3 4" xfId="6764" xr:uid="{00000000-0005-0000-0000-0000D2100000}"/>
    <cellStyle name="Normal 4 5 2 3 5" xfId="4444" xr:uid="{00000000-0005-0000-0000-0000D3100000}"/>
    <cellStyle name="Normal 4 5 2 4" xfId="664" xr:uid="{00000000-0005-0000-0000-0000D4100000}"/>
    <cellStyle name="Normal 4 5 2 4 2" xfId="3564" xr:uid="{00000000-0005-0000-0000-0000D5100000}"/>
    <cellStyle name="Normal 4 5 2 4 2 2" xfId="9408" xr:uid="{00000000-0005-0000-0000-0000D6100000}"/>
    <cellStyle name="Normal 4 5 2 4 2 3" xfId="5616" xr:uid="{00000000-0005-0000-0000-0000D7100000}"/>
    <cellStyle name="Normal 4 5 2 4 3" xfId="2136" xr:uid="{00000000-0005-0000-0000-0000D8100000}"/>
    <cellStyle name="Normal 4 5 2 4 3 2" xfId="7980" xr:uid="{00000000-0005-0000-0000-0000D9100000}"/>
    <cellStyle name="Normal 4 5 2 4 4" xfId="6508" xr:uid="{00000000-0005-0000-0000-0000DA100000}"/>
    <cellStyle name="Normal 4 5 2 4 5" xfId="4188" xr:uid="{00000000-0005-0000-0000-0000DB100000}"/>
    <cellStyle name="Normal 4 5 2 5" xfId="1244" xr:uid="{00000000-0005-0000-0000-0000DC100000}"/>
    <cellStyle name="Normal 4 5 2 5 2" xfId="2721" xr:uid="{00000000-0005-0000-0000-0000DD100000}"/>
    <cellStyle name="Normal 4 5 2 5 2 2" xfId="8565" xr:uid="{00000000-0005-0000-0000-0000DE100000}"/>
    <cellStyle name="Normal 4 5 2 5 3" xfId="7088" xr:uid="{00000000-0005-0000-0000-0000DF100000}"/>
    <cellStyle name="Normal 4 5 2 5 4" xfId="4773" xr:uid="{00000000-0005-0000-0000-0000E0100000}"/>
    <cellStyle name="Normal 4 5 2 6" xfId="340" xr:uid="{00000000-0005-0000-0000-0000E1100000}"/>
    <cellStyle name="Normal 4 5 2 6 2" xfId="3418" xr:uid="{00000000-0005-0000-0000-0000E2100000}"/>
    <cellStyle name="Normal 4 5 2 6 2 2" xfId="9262" xr:uid="{00000000-0005-0000-0000-0000E3100000}"/>
    <cellStyle name="Normal 4 5 2 6 3" xfId="6184" xr:uid="{00000000-0005-0000-0000-0000E4100000}"/>
    <cellStyle name="Normal 4 5 2 6 4" xfId="5470" xr:uid="{00000000-0005-0000-0000-0000E5100000}"/>
    <cellStyle name="Normal 4 5 2 7" xfId="1812" xr:uid="{00000000-0005-0000-0000-0000E6100000}"/>
    <cellStyle name="Normal 4 5 2 7 2" xfId="7656" xr:uid="{00000000-0005-0000-0000-0000E7100000}"/>
    <cellStyle name="Normal 4 5 2 8" xfId="5928" xr:uid="{00000000-0005-0000-0000-0000E8100000}"/>
    <cellStyle name="Normal 4 5 2 9" xfId="3864" xr:uid="{00000000-0005-0000-0000-0000E9100000}"/>
    <cellStyle name="Normal 4 5 3" xfId="126" xr:uid="{00000000-0005-0000-0000-0000EA100000}"/>
    <cellStyle name="Normal 4 5 3 2" xfId="254" xr:uid="{00000000-0005-0000-0000-0000EB100000}"/>
    <cellStyle name="Normal 4 5 3 2 2" xfId="1146" xr:uid="{00000000-0005-0000-0000-0000EC100000}"/>
    <cellStyle name="Normal 4 5 3 2 2 2" xfId="1726" xr:uid="{00000000-0005-0000-0000-0000ED100000}"/>
    <cellStyle name="Normal 4 5 3 2 2 2 2" xfId="3203" xr:uid="{00000000-0005-0000-0000-0000EE100000}"/>
    <cellStyle name="Normal 4 5 3 2 2 2 2 2" xfId="9047" xr:uid="{00000000-0005-0000-0000-0000EF100000}"/>
    <cellStyle name="Normal 4 5 3 2 2 2 3" xfId="7570" xr:uid="{00000000-0005-0000-0000-0000F0100000}"/>
    <cellStyle name="Normal 4 5 3 2 2 2 4" xfId="5255" xr:uid="{00000000-0005-0000-0000-0000F1100000}"/>
    <cellStyle name="Normal 4 5 3 2 2 3" xfId="2618" xr:uid="{00000000-0005-0000-0000-0000F2100000}"/>
    <cellStyle name="Normal 4 5 3 2 2 3 2" xfId="8462" xr:uid="{00000000-0005-0000-0000-0000F3100000}"/>
    <cellStyle name="Normal 4 5 3 2 2 4" xfId="6990" xr:uid="{00000000-0005-0000-0000-0000F4100000}"/>
    <cellStyle name="Normal 4 5 3 2 2 5" xfId="4670" xr:uid="{00000000-0005-0000-0000-0000F5100000}"/>
    <cellStyle name="Normal 4 5 3 2 3" xfId="834" xr:uid="{00000000-0005-0000-0000-0000F6100000}"/>
    <cellStyle name="Normal 4 5 3 2 3 2" xfId="3734" xr:uid="{00000000-0005-0000-0000-0000F7100000}"/>
    <cellStyle name="Normal 4 5 3 2 3 2 2" xfId="9578" xr:uid="{00000000-0005-0000-0000-0000F8100000}"/>
    <cellStyle name="Normal 4 5 3 2 3 2 3" xfId="5786" xr:uid="{00000000-0005-0000-0000-0000F9100000}"/>
    <cellStyle name="Normal 4 5 3 2 3 3" xfId="2306" xr:uid="{00000000-0005-0000-0000-0000FA100000}"/>
    <cellStyle name="Normal 4 5 3 2 3 3 2" xfId="8150" xr:uid="{00000000-0005-0000-0000-0000FB100000}"/>
    <cellStyle name="Normal 4 5 3 2 3 4" xfId="6678" xr:uid="{00000000-0005-0000-0000-0000FC100000}"/>
    <cellStyle name="Normal 4 5 3 2 3 5" xfId="4358" xr:uid="{00000000-0005-0000-0000-0000FD100000}"/>
    <cellStyle name="Normal 4 5 3 2 4" xfId="1414" xr:uid="{00000000-0005-0000-0000-0000FE100000}"/>
    <cellStyle name="Normal 4 5 3 2 4 2" xfId="2891" xr:uid="{00000000-0005-0000-0000-0000FF100000}"/>
    <cellStyle name="Normal 4 5 3 2 4 2 2" xfId="8735" xr:uid="{00000000-0005-0000-0000-000000110000}"/>
    <cellStyle name="Normal 4 5 3 2 4 3" xfId="7258" xr:uid="{00000000-0005-0000-0000-000001110000}"/>
    <cellStyle name="Normal 4 5 3 2 4 4" xfId="4943" xr:uid="{00000000-0005-0000-0000-000002110000}"/>
    <cellStyle name="Normal 4 5 3 2 5" xfId="566" xr:uid="{00000000-0005-0000-0000-000003110000}"/>
    <cellStyle name="Normal 4 5 3 2 5 2" xfId="3466" xr:uid="{00000000-0005-0000-0000-000004110000}"/>
    <cellStyle name="Normal 4 5 3 2 5 2 2" xfId="9310" xr:uid="{00000000-0005-0000-0000-000005110000}"/>
    <cellStyle name="Normal 4 5 3 2 5 3" xfId="6410" xr:uid="{00000000-0005-0000-0000-000006110000}"/>
    <cellStyle name="Normal 4 5 3 2 5 4" xfId="5518" xr:uid="{00000000-0005-0000-0000-000007110000}"/>
    <cellStyle name="Normal 4 5 3 2 6" xfId="2038" xr:uid="{00000000-0005-0000-0000-000008110000}"/>
    <cellStyle name="Normal 4 5 3 2 6 2" xfId="7882" xr:uid="{00000000-0005-0000-0000-000009110000}"/>
    <cellStyle name="Normal 4 5 3 2 7" xfId="6098" xr:uid="{00000000-0005-0000-0000-00000A110000}"/>
    <cellStyle name="Normal 4 5 3 2 8" xfId="4090" xr:uid="{00000000-0005-0000-0000-00000B110000}"/>
    <cellStyle name="Normal 4 5 3 3" xfId="962" xr:uid="{00000000-0005-0000-0000-00000C110000}"/>
    <cellStyle name="Normal 4 5 3 3 2" xfId="1542" xr:uid="{00000000-0005-0000-0000-00000D110000}"/>
    <cellStyle name="Normal 4 5 3 3 2 2" xfId="3019" xr:uid="{00000000-0005-0000-0000-00000E110000}"/>
    <cellStyle name="Normal 4 5 3 3 2 2 2" xfId="8863" xr:uid="{00000000-0005-0000-0000-00000F110000}"/>
    <cellStyle name="Normal 4 5 3 3 2 3" xfId="7386" xr:uid="{00000000-0005-0000-0000-000010110000}"/>
    <cellStyle name="Normal 4 5 3 3 2 4" xfId="5071" xr:uid="{00000000-0005-0000-0000-000011110000}"/>
    <cellStyle name="Normal 4 5 3 3 3" xfId="2434" xr:uid="{00000000-0005-0000-0000-000012110000}"/>
    <cellStyle name="Normal 4 5 3 3 3 2" xfId="8278" xr:uid="{00000000-0005-0000-0000-000013110000}"/>
    <cellStyle name="Normal 4 5 3 3 4" xfId="6806" xr:uid="{00000000-0005-0000-0000-000014110000}"/>
    <cellStyle name="Normal 4 5 3 3 5" xfId="4486" xr:uid="{00000000-0005-0000-0000-000015110000}"/>
    <cellStyle name="Normal 4 5 3 4" xfId="706" xr:uid="{00000000-0005-0000-0000-000016110000}"/>
    <cellStyle name="Normal 4 5 3 4 2" xfId="3606" xr:uid="{00000000-0005-0000-0000-000017110000}"/>
    <cellStyle name="Normal 4 5 3 4 2 2" xfId="9450" xr:uid="{00000000-0005-0000-0000-000018110000}"/>
    <cellStyle name="Normal 4 5 3 4 2 3" xfId="5658" xr:uid="{00000000-0005-0000-0000-000019110000}"/>
    <cellStyle name="Normal 4 5 3 4 3" xfId="2178" xr:uid="{00000000-0005-0000-0000-00001A110000}"/>
    <cellStyle name="Normal 4 5 3 4 3 2" xfId="8022" xr:uid="{00000000-0005-0000-0000-00001B110000}"/>
    <cellStyle name="Normal 4 5 3 4 4" xfId="6550" xr:uid="{00000000-0005-0000-0000-00001C110000}"/>
    <cellStyle name="Normal 4 5 3 4 5" xfId="4230" xr:uid="{00000000-0005-0000-0000-00001D110000}"/>
    <cellStyle name="Normal 4 5 3 5" xfId="1286" xr:uid="{00000000-0005-0000-0000-00001E110000}"/>
    <cellStyle name="Normal 4 5 3 5 2" xfId="2763" xr:uid="{00000000-0005-0000-0000-00001F110000}"/>
    <cellStyle name="Normal 4 5 3 5 2 2" xfId="8607" xr:uid="{00000000-0005-0000-0000-000020110000}"/>
    <cellStyle name="Normal 4 5 3 5 3" xfId="7130" xr:uid="{00000000-0005-0000-0000-000021110000}"/>
    <cellStyle name="Normal 4 5 3 5 4" xfId="4815" xr:uid="{00000000-0005-0000-0000-000022110000}"/>
    <cellStyle name="Normal 4 5 3 6" xfId="382" xr:uid="{00000000-0005-0000-0000-000023110000}"/>
    <cellStyle name="Normal 4 5 3 6 2" xfId="3380" xr:uid="{00000000-0005-0000-0000-000024110000}"/>
    <cellStyle name="Normal 4 5 3 6 2 2" xfId="9224" xr:uid="{00000000-0005-0000-0000-000025110000}"/>
    <cellStyle name="Normal 4 5 3 6 3" xfId="6226" xr:uid="{00000000-0005-0000-0000-000026110000}"/>
    <cellStyle name="Normal 4 5 3 6 4" xfId="5432" xr:uid="{00000000-0005-0000-0000-000027110000}"/>
    <cellStyle name="Normal 4 5 3 7" xfId="1854" xr:uid="{00000000-0005-0000-0000-000028110000}"/>
    <cellStyle name="Normal 4 5 3 7 2" xfId="7698" xr:uid="{00000000-0005-0000-0000-000029110000}"/>
    <cellStyle name="Normal 4 5 3 8" xfId="5970" xr:uid="{00000000-0005-0000-0000-00002A110000}"/>
    <cellStyle name="Normal 4 5 3 9" xfId="3906" xr:uid="{00000000-0005-0000-0000-00002B110000}"/>
    <cellStyle name="Normal 4 5 4" xfId="169" xr:uid="{00000000-0005-0000-0000-00002C110000}"/>
    <cellStyle name="Normal 4 5 4 2" xfId="1061" xr:uid="{00000000-0005-0000-0000-00002D110000}"/>
    <cellStyle name="Normal 4 5 4 2 2" xfId="1641" xr:uid="{00000000-0005-0000-0000-00002E110000}"/>
    <cellStyle name="Normal 4 5 4 2 2 2" xfId="3118" xr:uid="{00000000-0005-0000-0000-00002F110000}"/>
    <cellStyle name="Normal 4 5 4 2 2 2 2" xfId="8962" xr:uid="{00000000-0005-0000-0000-000030110000}"/>
    <cellStyle name="Normal 4 5 4 2 2 3" xfId="7485" xr:uid="{00000000-0005-0000-0000-000031110000}"/>
    <cellStyle name="Normal 4 5 4 2 2 4" xfId="5170" xr:uid="{00000000-0005-0000-0000-000032110000}"/>
    <cellStyle name="Normal 4 5 4 2 3" xfId="2533" xr:uid="{00000000-0005-0000-0000-000033110000}"/>
    <cellStyle name="Normal 4 5 4 2 3 2" xfId="8377" xr:uid="{00000000-0005-0000-0000-000034110000}"/>
    <cellStyle name="Normal 4 5 4 2 4" xfId="6905" xr:uid="{00000000-0005-0000-0000-000035110000}"/>
    <cellStyle name="Normal 4 5 4 2 5" xfId="4585" xr:uid="{00000000-0005-0000-0000-000036110000}"/>
    <cellStyle name="Normal 4 5 4 3" xfId="749" xr:uid="{00000000-0005-0000-0000-000037110000}"/>
    <cellStyle name="Normal 4 5 4 3 2" xfId="3649" xr:uid="{00000000-0005-0000-0000-000038110000}"/>
    <cellStyle name="Normal 4 5 4 3 2 2" xfId="9493" xr:uid="{00000000-0005-0000-0000-000039110000}"/>
    <cellStyle name="Normal 4 5 4 3 2 3" xfId="5701" xr:uid="{00000000-0005-0000-0000-00003A110000}"/>
    <cellStyle name="Normal 4 5 4 3 3" xfId="2221" xr:uid="{00000000-0005-0000-0000-00003B110000}"/>
    <cellStyle name="Normal 4 5 4 3 3 2" xfId="8065" xr:uid="{00000000-0005-0000-0000-00003C110000}"/>
    <cellStyle name="Normal 4 5 4 3 4" xfId="6593" xr:uid="{00000000-0005-0000-0000-00003D110000}"/>
    <cellStyle name="Normal 4 5 4 3 5" xfId="4273" xr:uid="{00000000-0005-0000-0000-00003E110000}"/>
    <cellStyle name="Normal 4 5 4 4" xfId="1329" xr:uid="{00000000-0005-0000-0000-00003F110000}"/>
    <cellStyle name="Normal 4 5 4 4 2" xfId="2806" xr:uid="{00000000-0005-0000-0000-000040110000}"/>
    <cellStyle name="Normal 4 5 4 4 2 2" xfId="8650" xr:uid="{00000000-0005-0000-0000-000041110000}"/>
    <cellStyle name="Normal 4 5 4 4 3" xfId="7173" xr:uid="{00000000-0005-0000-0000-000042110000}"/>
    <cellStyle name="Normal 4 5 4 4 4" xfId="4858" xr:uid="{00000000-0005-0000-0000-000043110000}"/>
    <cellStyle name="Normal 4 5 4 5" xfId="481" xr:uid="{00000000-0005-0000-0000-000044110000}"/>
    <cellStyle name="Normal 4 5 4 5 2" xfId="3448" xr:uid="{00000000-0005-0000-0000-000045110000}"/>
    <cellStyle name="Normal 4 5 4 5 2 2" xfId="9292" xr:uid="{00000000-0005-0000-0000-000046110000}"/>
    <cellStyle name="Normal 4 5 4 5 3" xfId="6325" xr:uid="{00000000-0005-0000-0000-000047110000}"/>
    <cellStyle name="Normal 4 5 4 5 4" xfId="5500" xr:uid="{00000000-0005-0000-0000-000048110000}"/>
    <cellStyle name="Normal 4 5 4 6" xfId="1953" xr:uid="{00000000-0005-0000-0000-000049110000}"/>
    <cellStyle name="Normal 4 5 4 6 2" xfId="7797" xr:uid="{00000000-0005-0000-0000-00004A110000}"/>
    <cellStyle name="Normal 4 5 4 7" xfId="6013" xr:uid="{00000000-0005-0000-0000-00004B110000}"/>
    <cellStyle name="Normal 4 5 4 8" xfId="4005" xr:uid="{00000000-0005-0000-0000-00004C110000}"/>
    <cellStyle name="Normal 4 5 5" xfId="438" xr:uid="{00000000-0005-0000-0000-00004D110000}"/>
    <cellStyle name="Normal 4 5 5 2" xfId="1018" xr:uid="{00000000-0005-0000-0000-00004E110000}"/>
    <cellStyle name="Normal 4 5 5 2 2" xfId="3778" xr:uid="{00000000-0005-0000-0000-00004F110000}"/>
    <cellStyle name="Normal 4 5 5 2 2 2" xfId="9622" xr:uid="{00000000-0005-0000-0000-000050110000}"/>
    <cellStyle name="Normal 4 5 5 2 2 3" xfId="5830" xr:uid="{00000000-0005-0000-0000-000051110000}"/>
    <cellStyle name="Normal 4 5 5 2 3" xfId="2490" xr:uid="{00000000-0005-0000-0000-000052110000}"/>
    <cellStyle name="Normal 4 5 5 2 3 2" xfId="8334" xr:uid="{00000000-0005-0000-0000-000053110000}"/>
    <cellStyle name="Normal 4 5 5 2 4" xfId="6862" xr:uid="{00000000-0005-0000-0000-000054110000}"/>
    <cellStyle name="Normal 4 5 5 2 5" xfId="4542" xr:uid="{00000000-0005-0000-0000-000055110000}"/>
    <cellStyle name="Normal 4 5 5 3" xfId="1598" xr:uid="{00000000-0005-0000-0000-000056110000}"/>
    <cellStyle name="Normal 4 5 5 3 2" xfId="3075" xr:uid="{00000000-0005-0000-0000-000057110000}"/>
    <cellStyle name="Normal 4 5 5 3 2 2" xfId="8919" xr:uid="{00000000-0005-0000-0000-000058110000}"/>
    <cellStyle name="Normal 4 5 5 3 3" xfId="7442" xr:uid="{00000000-0005-0000-0000-000059110000}"/>
    <cellStyle name="Normal 4 5 5 3 4" xfId="5127" xr:uid="{00000000-0005-0000-0000-00005A110000}"/>
    <cellStyle name="Normal 4 5 5 4" xfId="1910" xr:uid="{00000000-0005-0000-0000-00005B110000}"/>
    <cellStyle name="Normal 4 5 5 4 2" xfId="7754" xr:uid="{00000000-0005-0000-0000-00005C110000}"/>
    <cellStyle name="Normal 4 5 5 5" xfId="6282" xr:uid="{00000000-0005-0000-0000-00005D110000}"/>
    <cellStyle name="Normal 4 5 5 6" xfId="3962" xr:uid="{00000000-0005-0000-0000-00005E110000}"/>
    <cellStyle name="Normal 4 5 6" xfId="877" xr:uid="{00000000-0005-0000-0000-00005F110000}"/>
    <cellStyle name="Normal 4 5 6 2" xfId="1457" xr:uid="{00000000-0005-0000-0000-000060110000}"/>
    <cellStyle name="Normal 4 5 6 2 2" xfId="2934" xr:uid="{00000000-0005-0000-0000-000061110000}"/>
    <cellStyle name="Normal 4 5 6 2 2 2" xfId="8778" xr:uid="{00000000-0005-0000-0000-000062110000}"/>
    <cellStyle name="Normal 4 5 6 2 3" xfId="7301" xr:uid="{00000000-0005-0000-0000-000063110000}"/>
    <cellStyle name="Normal 4 5 6 2 4" xfId="4986" xr:uid="{00000000-0005-0000-0000-000064110000}"/>
    <cellStyle name="Normal 4 5 6 3" xfId="2349" xr:uid="{00000000-0005-0000-0000-000065110000}"/>
    <cellStyle name="Normal 4 5 6 3 2" xfId="8193" xr:uid="{00000000-0005-0000-0000-000066110000}"/>
    <cellStyle name="Normal 4 5 6 4" xfId="6721" xr:uid="{00000000-0005-0000-0000-000067110000}"/>
    <cellStyle name="Normal 4 5 6 5" xfId="4401" xr:uid="{00000000-0005-0000-0000-000068110000}"/>
    <cellStyle name="Normal 4 5 7" xfId="621" xr:uid="{00000000-0005-0000-0000-000069110000}"/>
    <cellStyle name="Normal 4 5 7 2" xfId="3521" xr:uid="{00000000-0005-0000-0000-00006A110000}"/>
    <cellStyle name="Normal 4 5 7 2 2" xfId="9365" xr:uid="{00000000-0005-0000-0000-00006B110000}"/>
    <cellStyle name="Normal 4 5 7 2 3" xfId="5573" xr:uid="{00000000-0005-0000-0000-00006C110000}"/>
    <cellStyle name="Normal 4 5 7 3" xfId="2093" xr:uid="{00000000-0005-0000-0000-00006D110000}"/>
    <cellStyle name="Normal 4 5 7 3 2" xfId="7937" xr:uid="{00000000-0005-0000-0000-00006E110000}"/>
    <cellStyle name="Normal 4 5 7 4" xfId="6465" xr:uid="{00000000-0005-0000-0000-00006F110000}"/>
    <cellStyle name="Normal 4 5 7 5" xfId="4145" xr:uid="{00000000-0005-0000-0000-000070110000}"/>
    <cellStyle name="Normal 4 5 8" xfId="1201" xr:uid="{00000000-0005-0000-0000-000071110000}"/>
    <cellStyle name="Normal 4 5 8 2" xfId="2678" xr:uid="{00000000-0005-0000-0000-000072110000}"/>
    <cellStyle name="Normal 4 5 8 2 2" xfId="8522" xr:uid="{00000000-0005-0000-0000-000073110000}"/>
    <cellStyle name="Normal 4 5 8 3" xfId="7045" xr:uid="{00000000-0005-0000-0000-000074110000}"/>
    <cellStyle name="Normal 4 5 8 4" xfId="4730" xr:uid="{00000000-0005-0000-0000-000075110000}"/>
    <cellStyle name="Normal 4 5 9" xfId="297" xr:uid="{00000000-0005-0000-0000-000076110000}"/>
    <cellStyle name="Normal 4 5 9 2" xfId="3366" xr:uid="{00000000-0005-0000-0000-000077110000}"/>
    <cellStyle name="Normal 4 5 9 2 2" xfId="9210" xr:uid="{00000000-0005-0000-0000-000078110000}"/>
    <cellStyle name="Normal 4 5 9 3" xfId="6141" xr:uid="{00000000-0005-0000-0000-000079110000}"/>
    <cellStyle name="Normal 4 5 9 4" xfId="5418" xr:uid="{00000000-0005-0000-0000-00007A110000}"/>
    <cellStyle name="Normal 4 6" xfId="72" xr:uid="{00000000-0005-0000-0000-00007B110000}"/>
    <cellStyle name="Normal 4 6 10" xfId="3852" xr:uid="{00000000-0005-0000-0000-00007C110000}"/>
    <cellStyle name="Normal 4 6 2" xfId="200" xr:uid="{00000000-0005-0000-0000-00007D110000}"/>
    <cellStyle name="Normal 4 6 2 2" xfId="1092" xr:uid="{00000000-0005-0000-0000-00007E110000}"/>
    <cellStyle name="Normal 4 6 2 2 2" xfId="1672" xr:uid="{00000000-0005-0000-0000-00007F110000}"/>
    <cellStyle name="Normal 4 6 2 2 2 2" xfId="3149" xr:uid="{00000000-0005-0000-0000-000080110000}"/>
    <cellStyle name="Normal 4 6 2 2 2 2 2" xfId="8993" xr:uid="{00000000-0005-0000-0000-000081110000}"/>
    <cellStyle name="Normal 4 6 2 2 2 3" xfId="7516" xr:uid="{00000000-0005-0000-0000-000082110000}"/>
    <cellStyle name="Normal 4 6 2 2 2 4" xfId="5201" xr:uid="{00000000-0005-0000-0000-000083110000}"/>
    <cellStyle name="Normal 4 6 2 2 3" xfId="2564" xr:uid="{00000000-0005-0000-0000-000084110000}"/>
    <cellStyle name="Normal 4 6 2 2 3 2" xfId="8408" xr:uid="{00000000-0005-0000-0000-000085110000}"/>
    <cellStyle name="Normal 4 6 2 2 4" xfId="6936" xr:uid="{00000000-0005-0000-0000-000086110000}"/>
    <cellStyle name="Normal 4 6 2 2 5" xfId="4616" xr:uid="{00000000-0005-0000-0000-000087110000}"/>
    <cellStyle name="Normal 4 6 2 3" xfId="780" xr:uid="{00000000-0005-0000-0000-000088110000}"/>
    <cellStyle name="Normal 4 6 2 3 2" xfId="3680" xr:uid="{00000000-0005-0000-0000-000089110000}"/>
    <cellStyle name="Normal 4 6 2 3 2 2" xfId="9524" xr:uid="{00000000-0005-0000-0000-00008A110000}"/>
    <cellStyle name="Normal 4 6 2 3 2 3" xfId="5732" xr:uid="{00000000-0005-0000-0000-00008B110000}"/>
    <cellStyle name="Normal 4 6 2 3 3" xfId="2252" xr:uid="{00000000-0005-0000-0000-00008C110000}"/>
    <cellStyle name="Normal 4 6 2 3 3 2" xfId="8096" xr:uid="{00000000-0005-0000-0000-00008D110000}"/>
    <cellStyle name="Normal 4 6 2 3 4" xfId="6624" xr:uid="{00000000-0005-0000-0000-00008E110000}"/>
    <cellStyle name="Normal 4 6 2 3 5" xfId="4304" xr:uid="{00000000-0005-0000-0000-00008F110000}"/>
    <cellStyle name="Normal 4 6 2 4" xfId="1360" xr:uid="{00000000-0005-0000-0000-000090110000}"/>
    <cellStyle name="Normal 4 6 2 4 2" xfId="2837" xr:uid="{00000000-0005-0000-0000-000091110000}"/>
    <cellStyle name="Normal 4 6 2 4 2 2" xfId="8681" xr:uid="{00000000-0005-0000-0000-000092110000}"/>
    <cellStyle name="Normal 4 6 2 4 3" xfId="7204" xr:uid="{00000000-0005-0000-0000-000093110000}"/>
    <cellStyle name="Normal 4 6 2 4 4" xfId="4889" xr:uid="{00000000-0005-0000-0000-000094110000}"/>
    <cellStyle name="Normal 4 6 2 5" xfId="512" xr:uid="{00000000-0005-0000-0000-000095110000}"/>
    <cellStyle name="Normal 4 6 2 5 2" xfId="3425" xr:uid="{00000000-0005-0000-0000-000096110000}"/>
    <cellStyle name="Normal 4 6 2 5 2 2" xfId="9269" xr:uid="{00000000-0005-0000-0000-000097110000}"/>
    <cellStyle name="Normal 4 6 2 5 3" xfId="6356" xr:uid="{00000000-0005-0000-0000-000098110000}"/>
    <cellStyle name="Normal 4 6 2 5 4" xfId="5477" xr:uid="{00000000-0005-0000-0000-000099110000}"/>
    <cellStyle name="Normal 4 6 2 6" xfId="1984" xr:uid="{00000000-0005-0000-0000-00009A110000}"/>
    <cellStyle name="Normal 4 6 2 6 2" xfId="7828" xr:uid="{00000000-0005-0000-0000-00009B110000}"/>
    <cellStyle name="Normal 4 6 2 7" xfId="6044" xr:uid="{00000000-0005-0000-0000-00009C110000}"/>
    <cellStyle name="Normal 4 6 2 8" xfId="4036" xr:uid="{00000000-0005-0000-0000-00009D110000}"/>
    <cellStyle name="Normal 4 6 3" xfId="426" xr:uid="{00000000-0005-0000-0000-00009E110000}"/>
    <cellStyle name="Normal 4 6 3 2" xfId="1006" xr:uid="{00000000-0005-0000-0000-00009F110000}"/>
    <cellStyle name="Normal 4 6 3 2 2" xfId="3766" xr:uid="{00000000-0005-0000-0000-0000A0110000}"/>
    <cellStyle name="Normal 4 6 3 2 2 2" xfId="9610" xr:uid="{00000000-0005-0000-0000-0000A1110000}"/>
    <cellStyle name="Normal 4 6 3 2 2 3" xfId="5818" xr:uid="{00000000-0005-0000-0000-0000A2110000}"/>
    <cellStyle name="Normal 4 6 3 2 3" xfId="2478" xr:uid="{00000000-0005-0000-0000-0000A3110000}"/>
    <cellStyle name="Normal 4 6 3 2 3 2" xfId="8322" xr:uid="{00000000-0005-0000-0000-0000A4110000}"/>
    <cellStyle name="Normal 4 6 3 2 4" xfId="6850" xr:uid="{00000000-0005-0000-0000-0000A5110000}"/>
    <cellStyle name="Normal 4 6 3 2 5" xfId="4530" xr:uid="{00000000-0005-0000-0000-0000A6110000}"/>
    <cellStyle name="Normal 4 6 3 3" xfId="1586" xr:uid="{00000000-0005-0000-0000-0000A7110000}"/>
    <cellStyle name="Normal 4 6 3 3 2" xfId="3063" xr:uid="{00000000-0005-0000-0000-0000A8110000}"/>
    <cellStyle name="Normal 4 6 3 3 2 2" xfId="8907" xr:uid="{00000000-0005-0000-0000-0000A9110000}"/>
    <cellStyle name="Normal 4 6 3 3 3" xfId="7430" xr:uid="{00000000-0005-0000-0000-0000AA110000}"/>
    <cellStyle name="Normal 4 6 3 3 4" xfId="5115" xr:uid="{00000000-0005-0000-0000-0000AB110000}"/>
    <cellStyle name="Normal 4 6 3 4" xfId="1898" xr:uid="{00000000-0005-0000-0000-0000AC110000}"/>
    <cellStyle name="Normal 4 6 3 4 2" xfId="7742" xr:uid="{00000000-0005-0000-0000-0000AD110000}"/>
    <cellStyle name="Normal 4 6 3 5" xfId="6270" xr:uid="{00000000-0005-0000-0000-0000AE110000}"/>
    <cellStyle name="Normal 4 6 3 6" xfId="3950" xr:uid="{00000000-0005-0000-0000-0000AF110000}"/>
    <cellStyle name="Normal 4 6 4" xfId="908" xr:uid="{00000000-0005-0000-0000-0000B0110000}"/>
    <cellStyle name="Normal 4 6 4 2" xfId="1488" xr:uid="{00000000-0005-0000-0000-0000B1110000}"/>
    <cellStyle name="Normal 4 6 4 2 2" xfId="2965" xr:uid="{00000000-0005-0000-0000-0000B2110000}"/>
    <cellStyle name="Normal 4 6 4 2 2 2" xfId="8809" xr:uid="{00000000-0005-0000-0000-0000B3110000}"/>
    <cellStyle name="Normal 4 6 4 2 3" xfId="7332" xr:uid="{00000000-0005-0000-0000-0000B4110000}"/>
    <cellStyle name="Normal 4 6 4 2 4" xfId="5017" xr:uid="{00000000-0005-0000-0000-0000B5110000}"/>
    <cellStyle name="Normal 4 6 4 3" xfId="2380" xr:uid="{00000000-0005-0000-0000-0000B6110000}"/>
    <cellStyle name="Normal 4 6 4 3 2" xfId="8224" xr:uid="{00000000-0005-0000-0000-0000B7110000}"/>
    <cellStyle name="Normal 4 6 4 4" xfId="6752" xr:uid="{00000000-0005-0000-0000-0000B8110000}"/>
    <cellStyle name="Normal 4 6 4 5" xfId="4432" xr:uid="{00000000-0005-0000-0000-0000B9110000}"/>
    <cellStyle name="Normal 4 6 5" xfId="652" xr:uid="{00000000-0005-0000-0000-0000BA110000}"/>
    <cellStyle name="Normal 4 6 5 2" xfId="3552" xr:uid="{00000000-0005-0000-0000-0000BB110000}"/>
    <cellStyle name="Normal 4 6 5 2 2" xfId="9396" xr:uid="{00000000-0005-0000-0000-0000BC110000}"/>
    <cellStyle name="Normal 4 6 5 2 3" xfId="5604" xr:uid="{00000000-0005-0000-0000-0000BD110000}"/>
    <cellStyle name="Normal 4 6 5 3" xfId="2124" xr:uid="{00000000-0005-0000-0000-0000BE110000}"/>
    <cellStyle name="Normal 4 6 5 3 2" xfId="7968" xr:uid="{00000000-0005-0000-0000-0000BF110000}"/>
    <cellStyle name="Normal 4 6 5 4" xfId="6496" xr:uid="{00000000-0005-0000-0000-0000C0110000}"/>
    <cellStyle name="Normal 4 6 5 5" xfId="4176" xr:uid="{00000000-0005-0000-0000-0000C1110000}"/>
    <cellStyle name="Normal 4 6 6" xfId="1232" xr:uid="{00000000-0005-0000-0000-0000C2110000}"/>
    <cellStyle name="Normal 4 6 6 2" xfId="2709" xr:uid="{00000000-0005-0000-0000-0000C3110000}"/>
    <cellStyle name="Normal 4 6 6 2 2" xfId="8553" xr:uid="{00000000-0005-0000-0000-0000C4110000}"/>
    <cellStyle name="Normal 4 6 6 3" xfId="7076" xr:uid="{00000000-0005-0000-0000-0000C5110000}"/>
    <cellStyle name="Normal 4 6 6 4" xfId="4761" xr:uid="{00000000-0005-0000-0000-0000C6110000}"/>
    <cellStyle name="Normal 4 6 7" xfId="328" xr:uid="{00000000-0005-0000-0000-0000C7110000}"/>
    <cellStyle name="Normal 4 6 7 2" xfId="3243" xr:uid="{00000000-0005-0000-0000-0000C8110000}"/>
    <cellStyle name="Normal 4 6 7 2 2" xfId="9087" xr:uid="{00000000-0005-0000-0000-0000C9110000}"/>
    <cellStyle name="Normal 4 6 7 3" xfId="6172" xr:uid="{00000000-0005-0000-0000-0000CA110000}"/>
    <cellStyle name="Normal 4 6 7 4" xfId="5295" xr:uid="{00000000-0005-0000-0000-0000CB110000}"/>
    <cellStyle name="Normal 4 6 8" xfId="1800" xr:uid="{00000000-0005-0000-0000-0000CC110000}"/>
    <cellStyle name="Normal 4 6 8 2" xfId="7644" xr:uid="{00000000-0005-0000-0000-0000CD110000}"/>
    <cellStyle name="Normal 4 6 9" xfId="5916" xr:uid="{00000000-0005-0000-0000-0000CE110000}"/>
    <cellStyle name="Normal 4 7" xfId="114" xr:uid="{00000000-0005-0000-0000-0000CF110000}"/>
    <cellStyle name="Normal 4 7 2" xfId="242" xr:uid="{00000000-0005-0000-0000-0000D0110000}"/>
    <cellStyle name="Normal 4 7 2 2" xfId="1134" xr:uid="{00000000-0005-0000-0000-0000D1110000}"/>
    <cellStyle name="Normal 4 7 2 2 2" xfId="1714" xr:uid="{00000000-0005-0000-0000-0000D2110000}"/>
    <cellStyle name="Normal 4 7 2 2 2 2" xfId="3191" xr:uid="{00000000-0005-0000-0000-0000D3110000}"/>
    <cellStyle name="Normal 4 7 2 2 2 2 2" xfId="9035" xr:uid="{00000000-0005-0000-0000-0000D4110000}"/>
    <cellStyle name="Normal 4 7 2 2 2 3" xfId="7558" xr:uid="{00000000-0005-0000-0000-0000D5110000}"/>
    <cellStyle name="Normal 4 7 2 2 2 4" xfId="5243" xr:uid="{00000000-0005-0000-0000-0000D6110000}"/>
    <cellStyle name="Normal 4 7 2 2 3" xfId="2606" xr:uid="{00000000-0005-0000-0000-0000D7110000}"/>
    <cellStyle name="Normal 4 7 2 2 3 2" xfId="8450" xr:uid="{00000000-0005-0000-0000-0000D8110000}"/>
    <cellStyle name="Normal 4 7 2 2 4" xfId="6978" xr:uid="{00000000-0005-0000-0000-0000D9110000}"/>
    <cellStyle name="Normal 4 7 2 2 5" xfId="4658" xr:uid="{00000000-0005-0000-0000-0000DA110000}"/>
    <cellStyle name="Normal 4 7 2 3" xfId="822" xr:uid="{00000000-0005-0000-0000-0000DB110000}"/>
    <cellStyle name="Normal 4 7 2 3 2" xfId="3722" xr:uid="{00000000-0005-0000-0000-0000DC110000}"/>
    <cellStyle name="Normal 4 7 2 3 2 2" xfId="9566" xr:uid="{00000000-0005-0000-0000-0000DD110000}"/>
    <cellStyle name="Normal 4 7 2 3 2 3" xfId="5774" xr:uid="{00000000-0005-0000-0000-0000DE110000}"/>
    <cellStyle name="Normal 4 7 2 3 3" xfId="2294" xr:uid="{00000000-0005-0000-0000-0000DF110000}"/>
    <cellStyle name="Normal 4 7 2 3 3 2" xfId="8138" xr:uid="{00000000-0005-0000-0000-0000E0110000}"/>
    <cellStyle name="Normal 4 7 2 3 4" xfId="6666" xr:uid="{00000000-0005-0000-0000-0000E1110000}"/>
    <cellStyle name="Normal 4 7 2 3 5" xfId="4346" xr:uid="{00000000-0005-0000-0000-0000E2110000}"/>
    <cellStyle name="Normal 4 7 2 4" xfId="1402" xr:uid="{00000000-0005-0000-0000-0000E3110000}"/>
    <cellStyle name="Normal 4 7 2 4 2" xfId="2879" xr:uid="{00000000-0005-0000-0000-0000E4110000}"/>
    <cellStyle name="Normal 4 7 2 4 2 2" xfId="8723" xr:uid="{00000000-0005-0000-0000-0000E5110000}"/>
    <cellStyle name="Normal 4 7 2 4 3" xfId="7246" xr:uid="{00000000-0005-0000-0000-0000E6110000}"/>
    <cellStyle name="Normal 4 7 2 4 4" xfId="4931" xr:uid="{00000000-0005-0000-0000-0000E7110000}"/>
    <cellStyle name="Normal 4 7 2 5" xfId="554" xr:uid="{00000000-0005-0000-0000-0000E8110000}"/>
    <cellStyle name="Normal 4 7 2 5 2" xfId="3295" xr:uid="{00000000-0005-0000-0000-0000E9110000}"/>
    <cellStyle name="Normal 4 7 2 5 2 2" xfId="9139" xr:uid="{00000000-0005-0000-0000-0000EA110000}"/>
    <cellStyle name="Normal 4 7 2 5 3" xfId="6398" xr:uid="{00000000-0005-0000-0000-0000EB110000}"/>
    <cellStyle name="Normal 4 7 2 5 4" xfId="5347" xr:uid="{00000000-0005-0000-0000-0000EC110000}"/>
    <cellStyle name="Normal 4 7 2 6" xfId="2026" xr:uid="{00000000-0005-0000-0000-0000ED110000}"/>
    <cellStyle name="Normal 4 7 2 6 2" xfId="7870" xr:uid="{00000000-0005-0000-0000-0000EE110000}"/>
    <cellStyle name="Normal 4 7 2 7" xfId="6086" xr:uid="{00000000-0005-0000-0000-0000EF110000}"/>
    <cellStyle name="Normal 4 7 2 8" xfId="4078" xr:uid="{00000000-0005-0000-0000-0000F0110000}"/>
    <cellStyle name="Normal 4 7 3" xfId="950" xr:uid="{00000000-0005-0000-0000-0000F1110000}"/>
    <cellStyle name="Normal 4 7 3 2" xfId="1530" xr:uid="{00000000-0005-0000-0000-0000F2110000}"/>
    <cellStyle name="Normal 4 7 3 2 2" xfId="3007" xr:uid="{00000000-0005-0000-0000-0000F3110000}"/>
    <cellStyle name="Normal 4 7 3 2 2 2" xfId="8851" xr:uid="{00000000-0005-0000-0000-0000F4110000}"/>
    <cellStyle name="Normal 4 7 3 2 3" xfId="7374" xr:uid="{00000000-0005-0000-0000-0000F5110000}"/>
    <cellStyle name="Normal 4 7 3 2 4" xfId="5059" xr:uid="{00000000-0005-0000-0000-0000F6110000}"/>
    <cellStyle name="Normal 4 7 3 3" xfId="2422" xr:uid="{00000000-0005-0000-0000-0000F7110000}"/>
    <cellStyle name="Normal 4 7 3 3 2" xfId="8266" xr:uid="{00000000-0005-0000-0000-0000F8110000}"/>
    <cellStyle name="Normal 4 7 3 4" xfId="6794" xr:uid="{00000000-0005-0000-0000-0000F9110000}"/>
    <cellStyle name="Normal 4 7 3 5" xfId="4474" xr:uid="{00000000-0005-0000-0000-0000FA110000}"/>
    <cellStyle name="Normal 4 7 4" xfId="694" xr:uid="{00000000-0005-0000-0000-0000FB110000}"/>
    <cellStyle name="Normal 4 7 4 2" xfId="3594" xr:uid="{00000000-0005-0000-0000-0000FC110000}"/>
    <cellStyle name="Normal 4 7 4 2 2" xfId="9438" xr:uid="{00000000-0005-0000-0000-0000FD110000}"/>
    <cellStyle name="Normal 4 7 4 2 3" xfId="5646" xr:uid="{00000000-0005-0000-0000-0000FE110000}"/>
    <cellStyle name="Normal 4 7 4 3" xfId="2166" xr:uid="{00000000-0005-0000-0000-0000FF110000}"/>
    <cellStyle name="Normal 4 7 4 3 2" xfId="8010" xr:uid="{00000000-0005-0000-0000-000000120000}"/>
    <cellStyle name="Normal 4 7 4 4" xfId="6538" xr:uid="{00000000-0005-0000-0000-000001120000}"/>
    <cellStyle name="Normal 4 7 4 5" xfId="4218" xr:uid="{00000000-0005-0000-0000-000002120000}"/>
    <cellStyle name="Normal 4 7 5" xfId="1274" xr:uid="{00000000-0005-0000-0000-000003120000}"/>
    <cellStyle name="Normal 4 7 5 2" xfId="2751" xr:uid="{00000000-0005-0000-0000-000004120000}"/>
    <cellStyle name="Normal 4 7 5 2 2" xfId="8595" xr:uid="{00000000-0005-0000-0000-000005120000}"/>
    <cellStyle name="Normal 4 7 5 3" xfId="7118" xr:uid="{00000000-0005-0000-0000-000006120000}"/>
    <cellStyle name="Normal 4 7 5 4" xfId="4803" xr:uid="{00000000-0005-0000-0000-000007120000}"/>
    <cellStyle name="Normal 4 7 6" xfId="370" xr:uid="{00000000-0005-0000-0000-000008120000}"/>
    <cellStyle name="Normal 4 7 6 2" xfId="3284" xr:uid="{00000000-0005-0000-0000-000009120000}"/>
    <cellStyle name="Normal 4 7 6 2 2" xfId="9128" xr:uid="{00000000-0005-0000-0000-00000A120000}"/>
    <cellStyle name="Normal 4 7 6 3" xfId="6214" xr:uid="{00000000-0005-0000-0000-00000B120000}"/>
    <cellStyle name="Normal 4 7 6 4" xfId="5336" xr:uid="{00000000-0005-0000-0000-00000C120000}"/>
    <cellStyle name="Normal 4 7 7" xfId="1842" xr:uid="{00000000-0005-0000-0000-00000D120000}"/>
    <cellStyle name="Normal 4 7 7 2" xfId="7686" xr:uid="{00000000-0005-0000-0000-00000E120000}"/>
    <cellStyle name="Normal 4 7 8" xfId="5958" xr:uid="{00000000-0005-0000-0000-00000F120000}"/>
    <cellStyle name="Normal 4 7 9" xfId="3894" xr:uid="{00000000-0005-0000-0000-000010120000}"/>
    <cellStyle name="Normal 4 8" xfId="26" xr:uid="{00000000-0005-0000-0000-000011120000}"/>
    <cellStyle name="Normal 4 8 2" xfId="1049" xr:uid="{00000000-0005-0000-0000-000012120000}"/>
    <cellStyle name="Normal 4 8 2 2" xfId="1629" xr:uid="{00000000-0005-0000-0000-000013120000}"/>
    <cellStyle name="Normal 4 8 2 2 2" xfId="3106" xr:uid="{00000000-0005-0000-0000-000014120000}"/>
    <cellStyle name="Normal 4 8 2 2 2 2" xfId="8950" xr:uid="{00000000-0005-0000-0000-000015120000}"/>
    <cellStyle name="Normal 4 8 2 2 3" xfId="7473" xr:uid="{00000000-0005-0000-0000-000016120000}"/>
    <cellStyle name="Normal 4 8 2 2 4" xfId="5158" xr:uid="{00000000-0005-0000-0000-000017120000}"/>
    <cellStyle name="Normal 4 8 2 3" xfId="2521" xr:uid="{00000000-0005-0000-0000-000018120000}"/>
    <cellStyle name="Normal 4 8 2 3 2" xfId="8365" xr:uid="{00000000-0005-0000-0000-000019120000}"/>
    <cellStyle name="Normal 4 8 2 4" xfId="6893" xr:uid="{00000000-0005-0000-0000-00001A120000}"/>
    <cellStyle name="Normal 4 8 2 5" xfId="4573" xr:uid="{00000000-0005-0000-0000-00001B120000}"/>
    <cellStyle name="Normal 4 8 3" xfId="609" xr:uid="{00000000-0005-0000-0000-00001C120000}"/>
    <cellStyle name="Normal 4 8 3 2" xfId="3509" xr:uid="{00000000-0005-0000-0000-00001D120000}"/>
    <cellStyle name="Normal 4 8 3 2 2" xfId="9353" xr:uid="{00000000-0005-0000-0000-00001E120000}"/>
    <cellStyle name="Normal 4 8 3 2 3" xfId="5561" xr:uid="{00000000-0005-0000-0000-00001F120000}"/>
    <cellStyle name="Normal 4 8 3 3" xfId="2081" xr:uid="{00000000-0005-0000-0000-000020120000}"/>
    <cellStyle name="Normal 4 8 3 3 2" xfId="7925" xr:uid="{00000000-0005-0000-0000-000021120000}"/>
    <cellStyle name="Normal 4 8 3 4" xfId="6453" xr:uid="{00000000-0005-0000-0000-000022120000}"/>
    <cellStyle name="Normal 4 8 3 5" xfId="4133" xr:uid="{00000000-0005-0000-0000-000023120000}"/>
    <cellStyle name="Normal 4 8 4" xfId="1189" xr:uid="{00000000-0005-0000-0000-000024120000}"/>
    <cellStyle name="Normal 4 8 4 2" xfId="2666" xr:uid="{00000000-0005-0000-0000-000025120000}"/>
    <cellStyle name="Normal 4 8 4 2 2" xfId="8510" xr:uid="{00000000-0005-0000-0000-000026120000}"/>
    <cellStyle name="Normal 4 8 4 3" xfId="7033" xr:uid="{00000000-0005-0000-0000-000027120000}"/>
    <cellStyle name="Normal 4 8 4 4" xfId="4718" xr:uid="{00000000-0005-0000-0000-000028120000}"/>
    <cellStyle name="Normal 4 8 5" xfId="469" xr:uid="{00000000-0005-0000-0000-000029120000}"/>
    <cellStyle name="Normal 4 8 5 2" xfId="3240" xr:uid="{00000000-0005-0000-0000-00002A120000}"/>
    <cellStyle name="Normal 4 8 5 2 2" xfId="9084" xr:uid="{00000000-0005-0000-0000-00002B120000}"/>
    <cellStyle name="Normal 4 8 5 3" xfId="6313" xr:uid="{00000000-0005-0000-0000-00002C120000}"/>
    <cellStyle name="Normal 4 8 5 4" xfId="5292" xr:uid="{00000000-0005-0000-0000-00002D120000}"/>
    <cellStyle name="Normal 4 8 6" xfId="1941" xr:uid="{00000000-0005-0000-0000-00002E120000}"/>
    <cellStyle name="Normal 4 8 6 2" xfId="7785" xr:uid="{00000000-0005-0000-0000-00002F120000}"/>
    <cellStyle name="Normal 4 8 7" xfId="5873" xr:uid="{00000000-0005-0000-0000-000030120000}"/>
    <cellStyle name="Normal 4 8 8" xfId="3993" xr:uid="{00000000-0005-0000-0000-000031120000}"/>
    <cellStyle name="Normal 4 9" xfId="157" xr:uid="{00000000-0005-0000-0000-000032120000}"/>
    <cellStyle name="Normal 4 9 2" xfId="993" xr:uid="{00000000-0005-0000-0000-000033120000}"/>
    <cellStyle name="Normal 4 9 2 2" xfId="1573" xr:uid="{00000000-0005-0000-0000-000034120000}"/>
    <cellStyle name="Normal 4 9 2 2 2" xfId="3050" xr:uid="{00000000-0005-0000-0000-000035120000}"/>
    <cellStyle name="Normal 4 9 2 2 2 2" xfId="8894" xr:uid="{00000000-0005-0000-0000-000036120000}"/>
    <cellStyle name="Normal 4 9 2 2 3" xfId="7417" xr:uid="{00000000-0005-0000-0000-000037120000}"/>
    <cellStyle name="Normal 4 9 2 2 4" xfId="5102" xr:uid="{00000000-0005-0000-0000-000038120000}"/>
    <cellStyle name="Normal 4 9 2 3" xfId="2465" xr:uid="{00000000-0005-0000-0000-000039120000}"/>
    <cellStyle name="Normal 4 9 2 3 2" xfId="8309" xr:uid="{00000000-0005-0000-0000-00003A120000}"/>
    <cellStyle name="Normal 4 9 2 4" xfId="6837" xr:uid="{00000000-0005-0000-0000-00003B120000}"/>
    <cellStyle name="Normal 4 9 2 5" xfId="4517" xr:uid="{00000000-0005-0000-0000-00003C120000}"/>
    <cellStyle name="Normal 4 9 3" xfId="737" xr:uid="{00000000-0005-0000-0000-00003D120000}"/>
    <cellStyle name="Normal 4 9 3 2" xfId="3637" xr:uid="{00000000-0005-0000-0000-00003E120000}"/>
    <cellStyle name="Normal 4 9 3 2 2" xfId="9481" xr:uid="{00000000-0005-0000-0000-00003F120000}"/>
    <cellStyle name="Normal 4 9 3 2 3" xfId="5689" xr:uid="{00000000-0005-0000-0000-000040120000}"/>
    <cellStyle name="Normal 4 9 3 3" xfId="2209" xr:uid="{00000000-0005-0000-0000-000041120000}"/>
    <cellStyle name="Normal 4 9 3 3 2" xfId="8053" xr:uid="{00000000-0005-0000-0000-000042120000}"/>
    <cellStyle name="Normal 4 9 3 4" xfId="6581" xr:uid="{00000000-0005-0000-0000-000043120000}"/>
    <cellStyle name="Normal 4 9 3 5" xfId="4261" xr:uid="{00000000-0005-0000-0000-000044120000}"/>
    <cellStyle name="Normal 4 9 4" xfId="1317" xr:uid="{00000000-0005-0000-0000-000045120000}"/>
    <cellStyle name="Normal 4 9 4 2" xfId="2794" xr:uid="{00000000-0005-0000-0000-000046120000}"/>
    <cellStyle name="Normal 4 9 4 2 2" xfId="8638" xr:uid="{00000000-0005-0000-0000-000047120000}"/>
    <cellStyle name="Normal 4 9 4 3" xfId="7161" xr:uid="{00000000-0005-0000-0000-000048120000}"/>
    <cellStyle name="Normal 4 9 4 4" xfId="4846" xr:uid="{00000000-0005-0000-0000-000049120000}"/>
    <cellStyle name="Normal 4 9 5" xfId="413" xr:uid="{00000000-0005-0000-0000-00004A120000}"/>
    <cellStyle name="Normal 4 9 5 2" xfId="3281" xr:uid="{00000000-0005-0000-0000-00004B120000}"/>
    <cellStyle name="Normal 4 9 5 2 2" xfId="9125" xr:uid="{00000000-0005-0000-0000-00004C120000}"/>
    <cellStyle name="Normal 4 9 5 3" xfId="6257" xr:uid="{00000000-0005-0000-0000-00004D120000}"/>
    <cellStyle name="Normal 4 9 5 4" xfId="5333" xr:uid="{00000000-0005-0000-0000-00004E120000}"/>
    <cellStyle name="Normal 4 9 6" xfId="1885" xr:uid="{00000000-0005-0000-0000-00004F120000}"/>
    <cellStyle name="Normal 4 9 6 2" xfId="7729" xr:uid="{00000000-0005-0000-0000-000050120000}"/>
    <cellStyle name="Normal 4 9 7" xfId="6001" xr:uid="{00000000-0005-0000-0000-000051120000}"/>
    <cellStyle name="Normal 4 9 8" xfId="3937" xr:uid="{00000000-0005-0000-0000-000052120000}"/>
    <cellStyle name="Normal 5" xfId="9" xr:uid="{00000000-0005-0000-0000-000053120000}"/>
    <cellStyle name="Normal 5 2" xfId="14" xr:uid="{00000000-0005-0000-0000-000054120000}"/>
    <cellStyle name="Normal 6" xfId="10" xr:uid="{00000000-0005-0000-0000-000055120000}"/>
    <cellStyle name="Normal 7" xfId="12" xr:uid="{00000000-0005-0000-0000-000056120000}"/>
    <cellStyle name="Normal 7 10" xfId="866" xr:uid="{00000000-0005-0000-0000-000057120000}"/>
    <cellStyle name="Normal 7 10 2" xfId="1446" xr:uid="{00000000-0005-0000-0000-000058120000}"/>
    <cellStyle name="Normal 7 10 2 2" xfId="2923" xr:uid="{00000000-0005-0000-0000-000059120000}"/>
    <cellStyle name="Normal 7 10 2 2 2" xfId="8767" xr:uid="{00000000-0005-0000-0000-00005A120000}"/>
    <cellStyle name="Normal 7 10 2 3" xfId="7290" xr:uid="{00000000-0005-0000-0000-00005B120000}"/>
    <cellStyle name="Normal 7 10 2 4" xfId="4975" xr:uid="{00000000-0005-0000-0000-00005C120000}"/>
    <cellStyle name="Normal 7 10 3" xfId="2338" xr:uid="{00000000-0005-0000-0000-00005D120000}"/>
    <cellStyle name="Normal 7 10 3 2" xfId="8182" xr:uid="{00000000-0005-0000-0000-00005E120000}"/>
    <cellStyle name="Normal 7 10 4" xfId="6710" xr:uid="{00000000-0005-0000-0000-00005F120000}"/>
    <cellStyle name="Normal 7 10 5" xfId="4390" xr:uid="{00000000-0005-0000-0000-000060120000}"/>
    <cellStyle name="Normal 7 11" xfId="598" xr:uid="{00000000-0005-0000-0000-000061120000}"/>
    <cellStyle name="Normal 7 11 2" xfId="3498" xr:uid="{00000000-0005-0000-0000-000062120000}"/>
    <cellStyle name="Normal 7 11 2 2" xfId="9342" xr:uid="{00000000-0005-0000-0000-000063120000}"/>
    <cellStyle name="Normal 7 11 2 3" xfId="5550" xr:uid="{00000000-0005-0000-0000-000064120000}"/>
    <cellStyle name="Normal 7 11 3" xfId="2070" xr:uid="{00000000-0005-0000-0000-000065120000}"/>
    <cellStyle name="Normal 7 11 3 2" xfId="7914" xr:uid="{00000000-0005-0000-0000-000066120000}"/>
    <cellStyle name="Normal 7 11 4" xfId="6442" xr:uid="{00000000-0005-0000-0000-000067120000}"/>
    <cellStyle name="Normal 7 11 5" xfId="4122" xr:uid="{00000000-0005-0000-0000-000068120000}"/>
    <cellStyle name="Normal 7 12" xfId="1178" xr:uid="{00000000-0005-0000-0000-000069120000}"/>
    <cellStyle name="Normal 7 12 2" xfId="2653" xr:uid="{00000000-0005-0000-0000-00006A120000}"/>
    <cellStyle name="Normal 7 12 2 2" xfId="8497" xr:uid="{00000000-0005-0000-0000-00006B120000}"/>
    <cellStyle name="Normal 7 12 3" xfId="7022" xr:uid="{00000000-0005-0000-0000-00006C120000}"/>
    <cellStyle name="Normal 7 12 4" xfId="4705" xr:uid="{00000000-0005-0000-0000-00006D120000}"/>
    <cellStyle name="Normal 7 13" xfId="286" xr:uid="{00000000-0005-0000-0000-00006E120000}"/>
    <cellStyle name="Normal 7 13 2" xfId="3344" xr:uid="{00000000-0005-0000-0000-00006F120000}"/>
    <cellStyle name="Normal 7 13 2 2" xfId="9188" xr:uid="{00000000-0005-0000-0000-000070120000}"/>
    <cellStyle name="Normal 7 13 3" xfId="6130" xr:uid="{00000000-0005-0000-0000-000071120000}"/>
    <cellStyle name="Normal 7 13 4" xfId="5396" xr:uid="{00000000-0005-0000-0000-000072120000}"/>
    <cellStyle name="Normal 7 14" xfId="1758" xr:uid="{00000000-0005-0000-0000-000073120000}"/>
    <cellStyle name="Normal 7 14 2" xfId="7602" xr:uid="{00000000-0005-0000-0000-000074120000}"/>
    <cellStyle name="Normal 7 15" xfId="5862" xr:uid="{00000000-0005-0000-0000-000075120000}"/>
    <cellStyle name="Normal 7 16" xfId="3810" xr:uid="{00000000-0005-0000-0000-000076120000}"/>
    <cellStyle name="Normal 7 17" xfId="9650" xr:uid="{68601E83-591B-4CCA-AD2E-BDC30353FD05}"/>
    <cellStyle name="Normal 7 2" xfId="22" xr:uid="{00000000-0005-0000-0000-000077120000}"/>
    <cellStyle name="Normal 7 2 10" xfId="293" xr:uid="{00000000-0005-0000-0000-000078120000}"/>
    <cellStyle name="Normal 7 2 10 2" xfId="3291" xr:uid="{00000000-0005-0000-0000-000079120000}"/>
    <cellStyle name="Normal 7 2 10 2 2" xfId="9135" xr:uid="{00000000-0005-0000-0000-00007A120000}"/>
    <cellStyle name="Normal 7 2 10 3" xfId="6137" xr:uid="{00000000-0005-0000-0000-00007B120000}"/>
    <cellStyle name="Normal 7 2 10 4" xfId="5343" xr:uid="{00000000-0005-0000-0000-00007C120000}"/>
    <cellStyle name="Normal 7 2 11" xfId="1765" xr:uid="{00000000-0005-0000-0000-00007D120000}"/>
    <cellStyle name="Normal 7 2 11 2" xfId="7609" xr:uid="{00000000-0005-0000-0000-00007E120000}"/>
    <cellStyle name="Normal 7 2 12" xfId="5869" xr:uid="{00000000-0005-0000-0000-00007F120000}"/>
    <cellStyle name="Normal 7 2 13" xfId="3817" xr:uid="{00000000-0005-0000-0000-000080120000}"/>
    <cellStyle name="Normal 7 2 2" xfId="48" xr:uid="{00000000-0005-0000-0000-000081120000}"/>
    <cellStyle name="Normal 7 2 2 10" xfId="1777" xr:uid="{00000000-0005-0000-0000-000082120000}"/>
    <cellStyle name="Normal 7 2 2 10 2" xfId="7621" xr:uid="{00000000-0005-0000-0000-000083120000}"/>
    <cellStyle name="Normal 7 2 2 11" xfId="5893" xr:uid="{00000000-0005-0000-0000-000084120000}"/>
    <cellStyle name="Normal 7 2 2 12" xfId="3829" xr:uid="{00000000-0005-0000-0000-000085120000}"/>
    <cellStyle name="Normal 7 2 2 2" xfId="92" xr:uid="{00000000-0005-0000-0000-000086120000}"/>
    <cellStyle name="Normal 7 2 2 2 2" xfId="220" xr:uid="{00000000-0005-0000-0000-000087120000}"/>
    <cellStyle name="Normal 7 2 2 2 2 2" xfId="1112" xr:uid="{00000000-0005-0000-0000-000088120000}"/>
    <cellStyle name="Normal 7 2 2 2 2 2 2" xfId="1692" xr:uid="{00000000-0005-0000-0000-000089120000}"/>
    <cellStyle name="Normal 7 2 2 2 2 2 2 2" xfId="3169" xr:uid="{00000000-0005-0000-0000-00008A120000}"/>
    <cellStyle name="Normal 7 2 2 2 2 2 2 2 2" xfId="9013" xr:uid="{00000000-0005-0000-0000-00008B120000}"/>
    <cellStyle name="Normal 7 2 2 2 2 2 2 3" xfId="7536" xr:uid="{00000000-0005-0000-0000-00008C120000}"/>
    <cellStyle name="Normal 7 2 2 2 2 2 2 4" xfId="5221" xr:uid="{00000000-0005-0000-0000-00008D120000}"/>
    <cellStyle name="Normal 7 2 2 2 2 2 3" xfId="2584" xr:uid="{00000000-0005-0000-0000-00008E120000}"/>
    <cellStyle name="Normal 7 2 2 2 2 2 3 2" xfId="8428" xr:uid="{00000000-0005-0000-0000-00008F120000}"/>
    <cellStyle name="Normal 7 2 2 2 2 2 4" xfId="6956" xr:uid="{00000000-0005-0000-0000-000090120000}"/>
    <cellStyle name="Normal 7 2 2 2 2 2 5" xfId="4636" xr:uid="{00000000-0005-0000-0000-000091120000}"/>
    <cellStyle name="Normal 7 2 2 2 2 3" xfId="800" xr:uid="{00000000-0005-0000-0000-000092120000}"/>
    <cellStyle name="Normal 7 2 2 2 2 3 2" xfId="3700" xr:uid="{00000000-0005-0000-0000-000093120000}"/>
    <cellStyle name="Normal 7 2 2 2 2 3 2 2" xfId="9544" xr:uid="{00000000-0005-0000-0000-000094120000}"/>
    <cellStyle name="Normal 7 2 2 2 2 3 2 3" xfId="5752" xr:uid="{00000000-0005-0000-0000-000095120000}"/>
    <cellStyle name="Normal 7 2 2 2 2 3 3" xfId="2272" xr:uid="{00000000-0005-0000-0000-000096120000}"/>
    <cellStyle name="Normal 7 2 2 2 2 3 3 2" xfId="8116" xr:uid="{00000000-0005-0000-0000-000097120000}"/>
    <cellStyle name="Normal 7 2 2 2 2 3 4" xfId="6644" xr:uid="{00000000-0005-0000-0000-000098120000}"/>
    <cellStyle name="Normal 7 2 2 2 2 3 5" xfId="4324" xr:uid="{00000000-0005-0000-0000-000099120000}"/>
    <cellStyle name="Normal 7 2 2 2 2 4" xfId="1380" xr:uid="{00000000-0005-0000-0000-00009A120000}"/>
    <cellStyle name="Normal 7 2 2 2 2 4 2" xfId="2857" xr:uid="{00000000-0005-0000-0000-00009B120000}"/>
    <cellStyle name="Normal 7 2 2 2 2 4 2 2" xfId="8701" xr:uid="{00000000-0005-0000-0000-00009C120000}"/>
    <cellStyle name="Normal 7 2 2 2 2 4 3" xfId="7224" xr:uid="{00000000-0005-0000-0000-00009D120000}"/>
    <cellStyle name="Normal 7 2 2 2 2 4 4" xfId="4909" xr:uid="{00000000-0005-0000-0000-00009E120000}"/>
    <cellStyle name="Normal 7 2 2 2 2 5" xfId="532" xr:uid="{00000000-0005-0000-0000-00009F120000}"/>
    <cellStyle name="Normal 7 2 2 2 2 5 2" xfId="3298" xr:uid="{00000000-0005-0000-0000-0000A0120000}"/>
    <cellStyle name="Normal 7 2 2 2 2 5 2 2" xfId="9142" xr:uid="{00000000-0005-0000-0000-0000A1120000}"/>
    <cellStyle name="Normal 7 2 2 2 2 5 3" xfId="6376" xr:uid="{00000000-0005-0000-0000-0000A2120000}"/>
    <cellStyle name="Normal 7 2 2 2 2 5 4" xfId="5350" xr:uid="{00000000-0005-0000-0000-0000A3120000}"/>
    <cellStyle name="Normal 7 2 2 2 2 6" xfId="2004" xr:uid="{00000000-0005-0000-0000-0000A4120000}"/>
    <cellStyle name="Normal 7 2 2 2 2 6 2" xfId="7848" xr:uid="{00000000-0005-0000-0000-0000A5120000}"/>
    <cellStyle name="Normal 7 2 2 2 2 7" xfId="6064" xr:uid="{00000000-0005-0000-0000-0000A6120000}"/>
    <cellStyle name="Normal 7 2 2 2 2 8" xfId="4056" xr:uid="{00000000-0005-0000-0000-0000A7120000}"/>
    <cellStyle name="Normal 7 2 2 2 3" xfId="928" xr:uid="{00000000-0005-0000-0000-0000A8120000}"/>
    <cellStyle name="Normal 7 2 2 2 3 2" xfId="1508" xr:uid="{00000000-0005-0000-0000-0000A9120000}"/>
    <cellStyle name="Normal 7 2 2 2 3 2 2" xfId="2985" xr:uid="{00000000-0005-0000-0000-0000AA120000}"/>
    <cellStyle name="Normal 7 2 2 2 3 2 2 2" xfId="8829" xr:uid="{00000000-0005-0000-0000-0000AB120000}"/>
    <cellStyle name="Normal 7 2 2 2 3 2 3" xfId="7352" xr:uid="{00000000-0005-0000-0000-0000AC120000}"/>
    <cellStyle name="Normal 7 2 2 2 3 2 4" xfId="5037" xr:uid="{00000000-0005-0000-0000-0000AD120000}"/>
    <cellStyle name="Normal 7 2 2 2 3 3" xfId="2400" xr:uid="{00000000-0005-0000-0000-0000AE120000}"/>
    <cellStyle name="Normal 7 2 2 2 3 3 2" xfId="8244" xr:uid="{00000000-0005-0000-0000-0000AF120000}"/>
    <cellStyle name="Normal 7 2 2 2 3 4" xfId="6772" xr:uid="{00000000-0005-0000-0000-0000B0120000}"/>
    <cellStyle name="Normal 7 2 2 2 3 5" xfId="4452" xr:uid="{00000000-0005-0000-0000-0000B1120000}"/>
    <cellStyle name="Normal 7 2 2 2 4" xfId="672" xr:uid="{00000000-0005-0000-0000-0000B2120000}"/>
    <cellStyle name="Normal 7 2 2 2 4 2" xfId="3572" xr:uid="{00000000-0005-0000-0000-0000B3120000}"/>
    <cellStyle name="Normal 7 2 2 2 4 2 2" xfId="9416" xr:uid="{00000000-0005-0000-0000-0000B4120000}"/>
    <cellStyle name="Normal 7 2 2 2 4 2 3" xfId="5624" xr:uid="{00000000-0005-0000-0000-0000B5120000}"/>
    <cellStyle name="Normal 7 2 2 2 4 3" xfId="2144" xr:uid="{00000000-0005-0000-0000-0000B6120000}"/>
    <cellStyle name="Normal 7 2 2 2 4 3 2" xfId="7988" xr:uid="{00000000-0005-0000-0000-0000B7120000}"/>
    <cellStyle name="Normal 7 2 2 2 4 4" xfId="6516" xr:uid="{00000000-0005-0000-0000-0000B8120000}"/>
    <cellStyle name="Normal 7 2 2 2 4 5" xfId="4196" xr:uid="{00000000-0005-0000-0000-0000B9120000}"/>
    <cellStyle name="Normal 7 2 2 2 5" xfId="1252" xr:uid="{00000000-0005-0000-0000-0000BA120000}"/>
    <cellStyle name="Normal 7 2 2 2 5 2" xfId="2729" xr:uid="{00000000-0005-0000-0000-0000BB120000}"/>
    <cellStyle name="Normal 7 2 2 2 5 2 2" xfId="8573" xr:uid="{00000000-0005-0000-0000-0000BC120000}"/>
    <cellStyle name="Normal 7 2 2 2 5 3" xfId="7096" xr:uid="{00000000-0005-0000-0000-0000BD120000}"/>
    <cellStyle name="Normal 7 2 2 2 5 4" xfId="4781" xr:uid="{00000000-0005-0000-0000-0000BE120000}"/>
    <cellStyle name="Normal 7 2 2 2 6" xfId="348" xr:uid="{00000000-0005-0000-0000-0000BF120000}"/>
    <cellStyle name="Normal 7 2 2 2 6 2" xfId="3316" xr:uid="{00000000-0005-0000-0000-0000C0120000}"/>
    <cellStyle name="Normal 7 2 2 2 6 2 2" xfId="9160" xr:uid="{00000000-0005-0000-0000-0000C1120000}"/>
    <cellStyle name="Normal 7 2 2 2 6 3" xfId="6192" xr:uid="{00000000-0005-0000-0000-0000C2120000}"/>
    <cellStyle name="Normal 7 2 2 2 6 4" xfId="5368" xr:uid="{00000000-0005-0000-0000-0000C3120000}"/>
    <cellStyle name="Normal 7 2 2 2 7" xfId="1820" xr:uid="{00000000-0005-0000-0000-0000C4120000}"/>
    <cellStyle name="Normal 7 2 2 2 7 2" xfId="7664" xr:uid="{00000000-0005-0000-0000-0000C5120000}"/>
    <cellStyle name="Normal 7 2 2 2 8" xfId="5936" xr:uid="{00000000-0005-0000-0000-0000C6120000}"/>
    <cellStyle name="Normal 7 2 2 2 9" xfId="3872" xr:uid="{00000000-0005-0000-0000-0000C7120000}"/>
    <cellStyle name="Normal 7 2 2 3" xfId="134" xr:uid="{00000000-0005-0000-0000-0000C8120000}"/>
    <cellStyle name="Normal 7 2 2 3 2" xfId="262" xr:uid="{00000000-0005-0000-0000-0000C9120000}"/>
    <cellStyle name="Normal 7 2 2 3 2 2" xfId="1154" xr:uid="{00000000-0005-0000-0000-0000CA120000}"/>
    <cellStyle name="Normal 7 2 2 3 2 2 2" xfId="1734" xr:uid="{00000000-0005-0000-0000-0000CB120000}"/>
    <cellStyle name="Normal 7 2 2 3 2 2 2 2" xfId="3211" xr:uid="{00000000-0005-0000-0000-0000CC120000}"/>
    <cellStyle name="Normal 7 2 2 3 2 2 2 2 2" xfId="9055" xr:uid="{00000000-0005-0000-0000-0000CD120000}"/>
    <cellStyle name="Normal 7 2 2 3 2 2 2 3" xfId="7578" xr:uid="{00000000-0005-0000-0000-0000CE120000}"/>
    <cellStyle name="Normal 7 2 2 3 2 2 2 4" xfId="5263" xr:uid="{00000000-0005-0000-0000-0000CF120000}"/>
    <cellStyle name="Normal 7 2 2 3 2 2 3" xfId="2626" xr:uid="{00000000-0005-0000-0000-0000D0120000}"/>
    <cellStyle name="Normal 7 2 2 3 2 2 3 2" xfId="8470" xr:uid="{00000000-0005-0000-0000-0000D1120000}"/>
    <cellStyle name="Normal 7 2 2 3 2 2 4" xfId="6998" xr:uid="{00000000-0005-0000-0000-0000D2120000}"/>
    <cellStyle name="Normal 7 2 2 3 2 2 5" xfId="4678" xr:uid="{00000000-0005-0000-0000-0000D3120000}"/>
    <cellStyle name="Normal 7 2 2 3 2 3" xfId="842" xr:uid="{00000000-0005-0000-0000-0000D4120000}"/>
    <cellStyle name="Normal 7 2 2 3 2 3 2" xfId="3742" xr:uid="{00000000-0005-0000-0000-0000D5120000}"/>
    <cellStyle name="Normal 7 2 2 3 2 3 2 2" xfId="9586" xr:uid="{00000000-0005-0000-0000-0000D6120000}"/>
    <cellStyle name="Normal 7 2 2 3 2 3 2 3" xfId="5794" xr:uid="{00000000-0005-0000-0000-0000D7120000}"/>
    <cellStyle name="Normal 7 2 2 3 2 3 3" xfId="2314" xr:uid="{00000000-0005-0000-0000-0000D8120000}"/>
    <cellStyle name="Normal 7 2 2 3 2 3 3 2" xfId="8158" xr:uid="{00000000-0005-0000-0000-0000D9120000}"/>
    <cellStyle name="Normal 7 2 2 3 2 3 4" xfId="6686" xr:uid="{00000000-0005-0000-0000-0000DA120000}"/>
    <cellStyle name="Normal 7 2 2 3 2 3 5" xfId="4366" xr:uid="{00000000-0005-0000-0000-0000DB120000}"/>
    <cellStyle name="Normal 7 2 2 3 2 4" xfId="1422" xr:uid="{00000000-0005-0000-0000-0000DC120000}"/>
    <cellStyle name="Normal 7 2 2 3 2 4 2" xfId="2899" xr:uid="{00000000-0005-0000-0000-0000DD120000}"/>
    <cellStyle name="Normal 7 2 2 3 2 4 2 2" xfId="8743" xr:uid="{00000000-0005-0000-0000-0000DE120000}"/>
    <cellStyle name="Normal 7 2 2 3 2 4 3" xfId="7266" xr:uid="{00000000-0005-0000-0000-0000DF120000}"/>
    <cellStyle name="Normal 7 2 2 3 2 4 4" xfId="4951" xr:uid="{00000000-0005-0000-0000-0000E0120000}"/>
    <cellStyle name="Normal 7 2 2 3 2 5" xfId="574" xr:uid="{00000000-0005-0000-0000-0000E1120000}"/>
    <cellStyle name="Normal 7 2 2 3 2 5 2" xfId="3474" xr:uid="{00000000-0005-0000-0000-0000E2120000}"/>
    <cellStyle name="Normal 7 2 2 3 2 5 2 2" xfId="9318" xr:uid="{00000000-0005-0000-0000-0000E3120000}"/>
    <cellStyle name="Normal 7 2 2 3 2 5 3" xfId="6418" xr:uid="{00000000-0005-0000-0000-0000E4120000}"/>
    <cellStyle name="Normal 7 2 2 3 2 5 4" xfId="5526" xr:uid="{00000000-0005-0000-0000-0000E5120000}"/>
    <cellStyle name="Normal 7 2 2 3 2 6" xfId="2046" xr:uid="{00000000-0005-0000-0000-0000E6120000}"/>
    <cellStyle name="Normal 7 2 2 3 2 6 2" xfId="7890" xr:uid="{00000000-0005-0000-0000-0000E7120000}"/>
    <cellStyle name="Normal 7 2 2 3 2 7" xfId="6106" xr:uid="{00000000-0005-0000-0000-0000E8120000}"/>
    <cellStyle name="Normal 7 2 2 3 2 8" xfId="4098" xr:uid="{00000000-0005-0000-0000-0000E9120000}"/>
    <cellStyle name="Normal 7 2 2 3 3" xfId="970" xr:uid="{00000000-0005-0000-0000-0000EA120000}"/>
    <cellStyle name="Normal 7 2 2 3 3 2" xfId="1550" xr:uid="{00000000-0005-0000-0000-0000EB120000}"/>
    <cellStyle name="Normal 7 2 2 3 3 2 2" xfId="3027" xr:uid="{00000000-0005-0000-0000-0000EC120000}"/>
    <cellStyle name="Normal 7 2 2 3 3 2 2 2" xfId="8871" xr:uid="{00000000-0005-0000-0000-0000ED120000}"/>
    <cellStyle name="Normal 7 2 2 3 3 2 3" xfId="7394" xr:uid="{00000000-0005-0000-0000-0000EE120000}"/>
    <cellStyle name="Normal 7 2 2 3 3 2 4" xfId="5079" xr:uid="{00000000-0005-0000-0000-0000EF120000}"/>
    <cellStyle name="Normal 7 2 2 3 3 3" xfId="2442" xr:uid="{00000000-0005-0000-0000-0000F0120000}"/>
    <cellStyle name="Normal 7 2 2 3 3 3 2" xfId="8286" xr:uid="{00000000-0005-0000-0000-0000F1120000}"/>
    <cellStyle name="Normal 7 2 2 3 3 4" xfId="6814" xr:uid="{00000000-0005-0000-0000-0000F2120000}"/>
    <cellStyle name="Normal 7 2 2 3 3 5" xfId="4494" xr:uid="{00000000-0005-0000-0000-0000F3120000}"/>
    <cellStyle name="Normal 7 2 2 3 4" xfId="714" xr:uid="{00000000-0005-0000-0000-0000F4120000}"/>
    <cellStyle name="Normal 7 2 2 3 4 2" xfId="3614" xr:uid="{00000000-0005-0000-0000-0000F5120000}"/>
    <cellStyle name="Normal 7 2 2 3 4 2 2" xfId="9458" xr:uid="{00000000-0005-0000-0000-0000F6120000}"/>
    <cellStyle name="Normal 7 2 2 3 4 2 3" xfId="5666" xr:uid="{00000000-0005-0000-0000-0000F7120000}"/>
    <cellStyle name="Normal 7 2 2 3 4 3" xfId="2186" xr:uid="{00000000-0005-0000-0000-0000F8120000}"/>
    <cellStyle name="Normal 7 2 2 3 4 3 2" xfId="8030" xr:uid="{00000000-0005-0000-0000-0000F9120000}"/>
    <cellStyle name="Normal 7 2 2 3 4 4" xfId="6558" xr:uid="{00000000-0005-0000-0000-0000FA120000}"/>
    <cellStyle name="Normal 7 2 2 3 4 5" xfId="4238" xr:uid="{00000000-0005-0000-0000-0000FB120000}"/>
    <cellStyle name="Normal 7 2 2 3 5" xfId="1294" xr:uid="{00000000-0005-0000-0000-0000FC120000}"/>
    <cellStyle name="Normal 7 2 2 3 5 2" xfId="2771" xr:uid="{00000000-0005-0000-0000-0000FD120000}"/>
    <cellStyle name="Normal 7 2 2 3 5 2 2" xfId="8615" xr:uid="{00000000-0005-0000-0000-0000FE120000}"/>
    <cellStyle name="Normal 7 2 2 3 5 3" xfId="7138" xr:uid="{00000000-0005-0000-0000-0000FF120000}"/>
    <cellStyle name="Normal 7 2 2 3 5 4" xfId="4823" xr:uid="{00000000-0005-0000-0000-000000130000}"/>
    <cellStyle name="Normal 7 2 2 3 6" xfId="390" xr:uid="{00000000-0005-0000-0000-000001130000}"/>
    <cellStyle name="Normal 7 2 2 3 6 2" xfId="3350" xr:uid="{00000000-0005-0000-0000-000002130000}"/>
    <cellStyle name="Normal 7 2 2 3 6 2 2" xfId="9194" xr:uid="{00000000-0005-0000-0000-000003130000}"/>
    <cellStyle name="Normal 7 2 2 3 6 3" xfId="6234" xr:uid="{00000000-0005-0000-0000-000004130000}"/>
    <cellStyle name="Normal 7 2 2 3 6 4" xfId="5402" xr:uid="{00000000-0005-0000-0000-000005130000}"/>
    <cellStyle name="Normal 7 2 2 3 7" xfId="1862" xr:uid="{00000000-0005-0000-0000-000006130000}"/>
    <cellStyle name="Normal 7 2 2 3 7 2" xfId="7706" xr:uid="{00000000-0005-0000-0000-000007130000}"/>
    <cellStyle name="Normal 7 2 2 3 8" xfId="5978" xr:uid="{00000000-0005-0000-0000-000008130000}"/>
    <cellStyle name="Normal 7 2 2 3 9" xfId="3914" xr:uid="{00000000-0005-0000-0000-000009130000}"/>
    <cellStyle name="Normal 7 2 2 4" xfId="177" xr:uid="{00000000-0005-0000-0000-00000A130000}"/>
    <cellStyle name="Normal 7 2 2 4 2" xfId="1069" xr:uid="{00000000-0005-0000-0000-00000B130000}"/>
    <cellStyle name="Normal 7 2 2 4 2 2" xfId="1649" xr:uid="{00000000-0005-0000-0000-00000C130000}"/>
    <cellStyle name="Normal 7 2 2 4 2 2 2" xfId="3126" xr:uid="{00000000-0005-0000-0000-00000D130000}"/>
    <cellStyle name="Normal 7 2 2 4 2 2 2 2" xfId="8970" xr:uid="{00000000-0005-0000-0000-00000E130000}"/>
    <cellStyle name="Normal 7 2 2 4 2 2 3" xfId="7493" xr:uid="{00000000-0005-0000-0000-00000F130000}"/>
    <cellStyle name="Normal 7 2 2 4 2 2 4" xfId="5178" xr:uid="{00000000-0005-0000-0000-000010130000}"/>
    <cellStyle name="Normal 7 2 2 4 2 3" xfId="2541" xr:uid="{00000000-0005-0000-0000-000011130000}"/>
    <cellStyle name="Normal 7 2 2 4 2 3 2" xfId="8385" xr:uid="{00000000-0005-0000-0000-000012130000}"/>
    <cellStyle name="Normal 7 2 2 4 2 4" xfId="6913" xr:uid="{00000000-0005-0000-0000-000013130000}"/>
    <cellStyle name="Normal 7 2 2 4 2 5" xfId="4593" xr:uid="{00000000-0005-0000-0000-000014130000}"/>
    <cellStyle name="Normal 7 2 2 4 3" xfId="757" xr:uid="{00000000-0005-0000-0000-000015130000}"/>
    <cellStyle name="Normal 7 2 2 4 3 2" xfId="3657" xr:uid="{00000000-0005-0000-0000-000016130000}"/>
    <cellStyle name="Normal 7 2 2 4 3 2 2" xfId="9501" xr:uid="{00000000-0005-0000-0000-000017130000}"/>
    <cellStyle name="Normal 7 2 2 4 3 2 3" xfId="5709" xr:uid="{00000000-0005-0000-0000-000018130000}"/>
    <cellStyle name="Normal 7 2 2 4 3 3" xfId="2229" xr:uid="{00000000-0005-0000-0000-000019130000}"/>
    <cellStyle name="Normal 7 2 2 4 3 3 2" xfId="8073" xr:uid="{00000000-0005-0000-0000-00001A130000}"/>
    <cellStyle name="Normal 7 2 2 4 3 4" xfId="6601" xr:uid="{00000000-0005-0000-0000-00001B130000}"/>
    <cellStyle name="Normal 7 2 2 4 3 5" xfId="4281" xr:uid="{00000000-0005-0000-0000-00001C130000}"/>
    <cellStyle name="Normal 7 2 2 4 4" xfId="1337" xr:uid="{00000000-0005-0000-0000-00001D130000}"/>
    <cellStyle name="Normal 7 2 2 4 4 2" xfId="2814" xr:uid="{00000000-0005-0000-0000-00001E130000}"/>
    <cellStyle name="Normal 7 2 2 4 4 2 2" xfId="8658" xr:uid="{00000000-0005-0000-0000-00001F130000}"/>
    <cellStyle name="Normal 7 2 2 4 4 3" xfId="7181" xr:uid="{00000000-0005-0000-0000-000020130000}"/>
    <cellStyle name="Normal 7 2 2 4 4 4" xfId="4866" xr:uid="{00000000-0005-0000-0000-000021130000}"/>
    <cellStyle name="Normal 7 2 2 4 5" xfId="489" xr:uid="{00000000-0005-0000-0000-000022130000}"/>
    <cellStyle name="Normal 7 2 2 4 5 2" xfId="3411" xr:uid="{00000000-0005-0000-0000-000023130000}"/>
    <cellStyle name="Normal 7 2 2 4 5 2 2" xfId="9255" xr:uid="{00000000-0005-0000-0000-000024130000}"/>
    <cellStyle name="Normal 7 2 2 4 5 3" xfId="6333" xr:uid="{00000000-0005-0000-0000-000025130000}"/>
    <cellStyle name="Normal 7 2 2 4 5 4" xfId="5463" xr:uid="{00000000-0005-0000-0000-000026130000}"/>
    <cellStyle name="Normal 7 2 2 4 6" xfId="1961" xr:uid="{00000000-0005-0000-0000-000027130000}"/>
    <cellStyle name="Normal 7 2 2 4 6 2" xfId="7805" xr:uid="{00000000-0005-0000-0000-000028130000}"/>
    <cellStyle name="Normal 7 2 2 4 7" xfId="6021" xr:uid="{00000000-0005-0000-0000-000029130000}"/>
    <cellStyle name="Normal 7 2 2 4 8" xfId="4013" xr:uid="{00000000-0005-0000-0000-00002A130000}"/>
    <cellStyle name="Normal 7 2 2 5" xfId="446" xr:uid="{00000000-0005-0000-0000-00002B130000}"/>
    <cellStyle name="Normal 7 2 2 5 2" xfId="1026" xr:uid="{00000000-0005-0000-0000-00002C130000}"/>
    <cellStyle name="Normal 7 2 2 5 2 2" xfId="3786" xr:uid="{00000000-0005-0000-0000-00002D130000}"/>
    <cellStyle name="Normal 7 2 2 5 2 2 2" xfId="9630" xr:uid="{00000000-0005-0000-0000-00002E130000}"/>
    <cellStyle name="Normal 7 2 2 5 2 2 3" xfId="5838" xr:uid="{00000000-0005-0000-0000-00002F130000}"/>
    <cellStyle name="Normal 7 2 2 5 2 3" xfId="2498" xr:uid="{00000000-0005-0000-0000-000030130000}"/>
    <cellStyle name="Normal 7 2 2 5 2 3 2" xfId="8342" xr:uid="{00000000-0005-0000-0000-000031130000}"/>
    <cellStyle name="Normal 7 2 2 5 2 4" xfId="6870" xr:uid="{00000000-0005-0000-0000-000032130000}"/>
    <cellStyle name="Normal 7 2 2 5 2 5" xfId="4550" xr:uid="{00000000-0005-0000-0000-000033130000}"/>
    <cellStyle name="Normal 7 2 2 5 3" xfId="1606" xr:uid="{00000000-0005-0000-0000-000034130000}"/>
    <cellStyle name="Normal 7 2 2 5 3 2" xfId="3083" xr:uid="{00000000-0005-0000-0000-000035130000}"/>
    <cellStyle name="Normal 7 2 2 5 3 2 2" xfId="8927" xr:uid="{00000000-0005-0000-0000-000036130000}"/>
    <cellStyle name="Normal 7 2 2 5 3 3" xfId="7450" xr:uid="{00000000-0005-0000-0000-000037130000}"/>
    <cellStyle name="Normal 7 2 2 5 3 4" xfId="5135" xr:uid="{00000000-0005-0000-0000-000038130000}"/>
    <cellStyle name="Normal 7 2 2 5 4" xfId="1918" xr:uid="{00000000-0005-0000-0000-000039130000}"/>
    <cellStyle name="Normal 7 2 2 5 4 2" xfId="7762" xr:uid="{00000000-0005-0000-0000-00003A130000}"/>
    <cellStyle name="Normal 7 2 2 5 5" xfId="6290" xr:uid="{00000000-0005-0000-0000-00003B130000}"/>
    <cellStyle name="Normal 7 2 2 5 6" xfId="3970" xr:uid="{00000000-0005-0000-0000-00003C130000}"/>
    <cellStyle name="Normal 7 2 2 6" xfId="885" xr:uid="{00000000-0005-0000-0000-00003D130000}"/>
    <cellStyle name="Normal 7 2 2 6 2" xfId="1465" xr:uid="{00000000-0005-0000-0000-00003E130000}"/>
    <cellStyle name="Normal 7 2 2 6 2 2" xfId="2942" xr:uid="{00000000-0005-0000-0000-00003F130000}"/>
    <cellStyle name="Normal 7 2 2 6 2 2 2" xfId="8786" xr:uid="{00000000-0005-0000-0000-000040130000}"/>
    <cellStyle name="Normal 7 2 2 6 2 3" xfId="7309" xr:uid="{00000000-0005-0000-0000-000041130000}"/>
    <cellStyle name="Normal 7 2 2 6 2 4" xfId="4994" xr:uid="{00000000-0005-0000-0000-000042130000}"/>
    <cellStyle name="Normal 7 2 2 6 3" xfId="2357" xr:uid="{00000000-0005-0000-0000-000043130000}"/>
    <cellStyle name="Normal 7 2 2 6 3 2" xfId="8201" xr:uid="{00000000-0005-0000-0000-000044130000}"/>
    <cellStyle name="Normal 7 2 2 6 4" xfId="6729" xr:uid="{00000000-0005-0000-0000-000045130000}"/>
    <cellStyle name="Normal 7 2 2 6 5" xfId="4409" xr:uid="{00000000-0005-0000-0000-000046130000}"/>
    <cellStyle name="Normal 7 2 2 7" xfId="629" xr:uid="{00000000-0005-0000-0000-000047130000}"/>
    <cellStyle name="Normal 7 2 2 7 2" xfId="3529" xr:uid="{00000000-0005-0000-0000-000048130000}"/>
    <cellStyle name="Normal 7 2 2 7 2 2" xfId="9373" xr:uid="{00000000-0005-0000-0000-000049130000}"/>
    <cellStyle name="Normal 7 2 2 7 2 3" xfId="5581" xr:uid="{00000000-0005-0000-0000-00004A130000}"/>
    <cellStyle name="Normal 7 2 2 7 3" xfId="2101" xr:uid="{00000000-0005-0000-0000-00004B130000}"/>
    <cellStyle name="Normal 7 2 2 7 3 2" xfId="7945" xr:uid="{00000000-0005-0000-0000-00004C130000}"/>
    <cellStyle name="Normal 7 2 2 7 4" xfId="6473" xr:uid="{00000000-0005-0000-0000-00004D130000}"/>
    <cellStyle name="Normal 7 2 2 7 5" xfId="4153" xr:uid="{00000000-0005-0000-0000-00004E130000}"/>
    <cellStyle name="Normal 7 2 2 8" xfId="1209" xr:uid="{00000000-0005-0000-0000-00004F130000}"/>
    <cellStyle name="Normal 7 2 2 8 2" xfId="2686" xr:uid="{00000000-0005-0000-0000-000050130000}"/>
    <cellStyle name="Normal 7 2 2 8 2 2" xfId="8530" xr:uid="{00000000-0005-0000-0000-000051130000}"/>
    <cellStyle name="Normal 7 2 2 8 3" xfId="7053" xr:uid="{00000000-0005-0000-0000-000052130000}"/>
    <cellStyle name="Normal 7 2 2 8 4" xfId="4738" xr:uid="{00000000-0005-0000-0000-000053130000}"/>
    <cellStyle name="Normal 7 2 2 9" xfId="305" xr:uid="{00000000-0005-0000-0000-000054130000}"/>
    <cellStyle name="Normal 7 2 2 9 2" xfId="3454" xr:uid="{00000000-0005-0000-0000-000055130000}"/>
    <cellStyle name="Normal 7 2 2 9 2 2" xfId="9298" xr:uid="{00000000-0005-0000-0000-000056130000}"/>
    <cellStyle name="Normal 7 2 2 9 3" xfId="6149" xr:uid="{00000000-0005-0000-0000-000057130000}"/>
    <cellStyle name="Normal 7 2 2 9 4" xfId="5506" xr:uid="{00000000-0005-0000-0000-000058130000}"/>
    <cellStyle name="Normal 7 2 3" xfId="80" xr:uid="{00000000-0005-0000-0000-000059130000}"/>
    <cellStyle name="Normal 7 2 3 10" xfId="3860" xr:uid="{00000000-0005-0000-0000-00005A130000}"/>
    <cellStyle name="Normal 7 2 3 2" xfId="208" xr:uid="{00000000-0005-0000-0000-00005B130000}"/>
    <cellStyle name="Normal 7 2 3 2 2" xfId="1100" xr:uid="{00000000-0005-0000-0000-00005C130000}"/>
    <cellStyle name="Normal 7 2 3 2 2 2" xfId="1680" xr:uid="{00000000-0005-0000-0000-00005D130000}"/>
    <cellStyle name="Normal 7 2 3 2 2 2 2" xfId="3157" xr:uid="{00000000-0005-0000-0000-00005E130000}"/>
    <cellStyle name="Normal 7 2 3 2 2 2 2 2" xfId="9001" xr:uid="{00000000-0005-0000-0000-00005F130000}"/>
    <cellStyle name="Normal 7 2 3 2 2 2 3" xfId="7524" xr:uid="{00000000-0005-0000-0000-000060130000}"/>
    <cellStyle name="Normal 7 2 3 2 2 2 4" xfId="5209" xr:uid="{00000000-0005-0000-0000-000061130000}"/>
    <cellStyle name="Normal 7 2 3 2 2 3" xfId="2572" xr:uid="{00000000-0005-0000-0000-000062130000}"/>
    <cellStyle name="Normal 7 2 3 2 2 3 2" xfId="8416" xr:uid="{00000000-0005-0000-0000-000063130000}"/>
    <cellStyle name="Normal 7 2 3 2 2 4" xfId="6944" xr:uid="{00000000-0005-0000-0000-000064130000}"/>
    <cellStyle name="Normal 7 2 3 2 2 5" xfId="4624" xr:uid="{00000000-0005-0000-0000-000065130000}"/>
    <cellStyle name="Normal 7 2 3 2 3" xfId="788" xr:uid="{00000000-0005-0000-0000-000066130000}"/>
    <cellStyle name="Normal 7 2 3 2 3 2" xfId="3688" xr:uid="{00000000-0005-0000-0000-000067130000}"/>
    <cellStyle name="Normal 7 2 3 2 3 2 2" xfId="9532" xr:uid="{00000000-0005-0000-0000-000068130000}"/>
    <cellStyle name="Normal 7 2 3 2 3 2 3" xfId="5740" xr:uid="{00000000-0005-0000-0000-000069130000}"/>
    <cellStyle name="Normal 7 2 3 2 3 3" xfId="2260" xr:uid="{00000000-0005-0000-0000-00006A130000}"/>
    <cellStyle name="Normal 7 2 3 2 3 3 2" xfId="8104" xr:uid="{00000000-0005-0000-0000-00006B130000}"/>
    <cellStyle name="Normal 7 2 3 2 3 4" xfId="6632" xr:uid="{00000000-0005-0000-0000-00006C130000}"/>
    <cellStyle name="Normal 7 2 3 2 3 5" xfId="4312" xr:uid="{00000000-0005-0000-0000-00006D130000}"/>
    <cellStyle name="Normal 7 2 3 2 4" xfId="1368" xr:uid="{00000000-0005-0000-0000-00006E130000}"/>
    <cellStyle name="Normal 7 2 3 2 4 2" xfId="2845" xr:uid="{00000000-0005-0000-0000-00006F130000}"/>
    <cellStyle name="Normal 7 2 3 2 4 2 2" xfId="8689" xr:uid="{00000000-0005-0000-0000-000070130000}"/>
    <cellStyle name="Normal 7 2 3 2 4 3" xfId="7212" xr:uid="{00000000-0005-0000-0000-000071130000}"/>
    <cellStyle name="Normal 7 2 3 2 4 4" xfId="4897" xr:uid="{00000000-0005-0000-0000-000072130000}"/>
    <cellStyle name="Normal 7 2 3 2 5" xfId="520" xr:uid="{00000000-0005-0000-0000-000073130000}"/>
    <cellStyle name="Normal 7 2 3 2 5 2" xfId="3388" xr:uid="{00000000-0005-0000-0000-000074130000}"/>
    <cellStyle name="Normal 7 2 3 2 5 2 2" xfId="9232" xr:uid="{00000000-0005-0000-0000-000075130000}"/>
    <cellStyle name="Normal 7 2 3 2 5 3" xfId="6364" xr:uid="{00000000-0005-0000-0000-000076130000}"/>
    <cellStyle name="Normal 7 2 3 2 5 4" xfId="5440" xr:uid="{00000000-0005-0000-0000-000077130000}"/>
    <cellStyle name="Normal 7 2 3 2 6" xfId="1992" xr:uid="{00000000-0005-0000-0000-000078130000}"/>
    <cellStyle name="Normal 7 2 3 2 6 2" xfId="7836" xr:uid="{00000000-0005-0000-0000-000079130000}"/>
    <cellStyle name="Normal 7 2 3 2 7" xfId="6052" xr:uid="{00000000-0005-0000-0000-00007A130000}"/>
    <cellStyle name="Normal 7 2 3 2 8" xfId="4044" xr:uid="{00000000-0005-0000-0000-00007B130000}"/>
    <cellStyle name="Normal 7 2 3 3" xfId="434" xr:uid="{00000000-0005-0000-0000-00007C130000}"/>
    <cellStyle name="Normal 7 2 3 3 2" xfId="1014" xr:uid="{00000000-0005-0000-0000-00007D130000}"/>
    <cellStyle name="Normal 7 2 3 3 2 2" xfId="3774" xr:uid="{00000000-0005-0000-0000-00007E130000}"/>
    <cellStyle name="Normal 7 2 3 3 2 2 2" xfId="9618" xr:uid="{00000000-0005-0000-0000-00007F130000}"/>
    <cellStyle name="Normal 7 2 3 3 2 2 3" xfId="5826" xr:uid="{00000000-0005-0000-0000-000080130000}"/>
    <cellStyle name="Normal 7 2 3 3 2 3" xfId="2486" xr:uid="{00000000-0005-0000-0000-000081130000}"/>
    <cellStyle name="Normal 7 2 3 3 2 3 2" xfId="8330" xr:uid="{00000000-0005-0000-0000-000082130000}"/>
    <cellStyle name="Normal 7 2 3 3 2 4" xfId="6858" xr:uid="{00000000-0005-0000-0000-000083130000}"/>
    <cellStyle name="Normal 7 2 3 3 2 5" xfId="4538" xr:uid="{00000000-0005-0000-0000-000084130000}"/>
    <cellStyle name="Normal 7 2 3 3 3" xfId="1594" xr:uid="{00000000-0005-0000-0000-000085130000}"/>
    <cellStyle name="Normal 7 2 3 3 3 2" xfId="3071" xr:uid="{00000000-0005-0000-0000-000086130000}"/>
    <cellStyle name="Normal 7 2 3 3 3 2 2" xfId="8915" xr:uid="{00000000-0005-0000-0000-000087130000}"/>
    <cellStyle name="Normal 7 2 3 3 3 3" xfId="7438" xr:uid="{00000000-0005-0000-0000-000088130000}"/>
    <cellStyle name="Normal 7 2 3 3 3 4" xfId="5123" xr:uid="{00000000-0005-0000-0000-000089130000}"/>
    <cellStyle name="Normal 7 2 3 3 4" xfId="1906" xr:uid="{00000000-0005-0000-0000-00008A130000}"/>
    <cellStyle name="Normal 7 2 3 3 4 2" xfId="7750" xr:uid="{00000000-0005-0000-0000-00008B130000}"/>
    <cellStyle name="Normal 7 2 3 3 5" xfId="6278" xr:uid="{00000000-0005-0000-0000-00008C130000}"/>
    <cellStyle name="Normal 7 2 3 3 6" xfId="3958" xr:uid="{00000000-0005-0000-0000-00008D130000}"/>
    <cellStyle name="Normal 7 2 3 4" xfId="916" xr:uid="{00000000-0005-0000-0000-00008E130000}"/>
    <cellStyle name="Normal 7 2 3 4 2" xfId="1496" xr:uid="{00000000-0005-0000-0000-00008F130000}"/>
    <cellStyle name="Normal 7 2 3 4 2 2" xfId="2973" xr:uid="{00000000-0005-0000-0000-000090130000}"/>
    <cellStyle name="Normal 7 2 3 4 2 2 2" xfId="8817" xr:uid="{00000000-0005-0000-0000-000091130000}"/>
    <cellStyle name="Normal 7 2 3 4 2 3" xfId="7340" xr:uid="{00000000-0005-0000-0000-000092130000}"/>
    <cellStyle name="Normal 7 2 3 4 2 4" xfId="5025" xr:uid="{00000000-0005-0000-0000-000093130000}"/>
    <cellStyle name="Normal 7 2 3 4 3" xfId="2388" xr:uid="{00000000-0005-0000-0000-000094130000}"/>
    <cellStyle name="Normal 7 2 3 4 3 2" xfId="8232" xr:uid="{00000000-0005-0000-0000-000095130000}"/>
    <cellStyle name="Normal 7 2 3 4 4" xfId="6760" xr:uid="{00000000-0005-0000-0000-000096130000}"/>
    <cellStyle name="Normal 7 2 3 4 5" xfId="4440" xr:uid="{00000000-0005-0000-0000-000097130000}"/>
    <cellStyle name="Normal 7 2 3 5" xfId="660" xr:uid="{00000000-0005-0000-0000-000098130000}"/>
    <cellStyle name="Normal 7 2 3 5 2" xfId="3560" xr:uid="{00000000-0005-0000-0000-000099130000}"/>
    <cellStyle name="Normal 7 2 3 5 2 2" xfId="9404" xr:uid="{00000000-0005-0000-0000-00009A130000}"/>
    <cellStyle name="Normal 7 2 3 5 2 3" xfId="5612" xr:uid="{00000000-0005-0000-0000-00009B130000}"/>
    <cellStyle name="Normal 7 2 3 5 3" xfId="2132" xr:uid="{00000000-0005-0000-0000-00009C130000}"/>
    <cellStyle name="Normal 7 2 3 5 3 2" xfId="7976" xr:uid="{00000000-0005-0000-0000-00009D130000}"/>
    <cellStyle name="Normal 7 2 3 5 4" xfId="6504" xr:uid="{00000000-0005-0000-0000-00009E130000}"/>
    <cellStyle name="Normal 7 2 3 5 5" xfId="4184" xr:uid="{00000000-0005-0000-0000-00009F130000}"/>
    <cellStyle name="Normal 7 2 3 6" xfId="1240" xr:uid="{00000000-0005-0000-0000-0000A0130000}"/>
    <cellStyle name="Normal 7 2 3 6 2" xfId="2717" xr:uid="{00000000-0005-0000-0000-0000A1130000}"/>
    <cellStyle name="Normal 7 2 3 6 2 2" xfId="8561" xr:uid="{00000000-0005-0000-0000-0000A2130000}"/>
    <cellStyle name="Normal 7 2 3 6 3" xfId="7084" xr:uid="{00000000-0005-0000-0000-0000A3130000}"/>
    <cellStyle name="Normal 7 2 3 6 4" xfId="4769" xr:uid="{00000000-0005-0000-0000-0000A4130000}"/>
    <cellStyle name="Normal 7 2 3 7" xfId="336" xr:uid="{00000000-0005-0000-0000-0000A5130000}"/>
    <cellStyle name="Normal 7 2 3 7 2" xfId="3236" xr:uid="{00000000-0005-0000-0000-0000A6130000}"/>
    <cellStyle name="Normal 7 2 3 7 2 2" xfId="9080" xr:uid="{00000000-0005-0000-0000-0000A7130000}"/>
    <cellStyle name="Normal 7 2 3 7 3" xfId="6180" xr:uid="{00000000-0005-0000-0000-0000A8130000}"/>
    <cellStyle name="Normal 7 2 3 7 4" xfId="5288" xr:uid="{00000000-0005-0000-0000-0000A9130000}"/>
    <cellStyle name="Normal 7 2 3 8" xfId="1808" xr:uid="{00000000-0005-0000-0000-0000AA130000}"/>
    <cellStyle name="Normal 7 2 3 8 2" xfId="7652" xr:uid="{00000000-0005-0000-0000-0000AB130000}"/>
    <cellStyle name="Normal 7 2 3 9" xfId="5924" xr:uid="{00000000-0005-0000-0000-0000AC130000}"/>
    <cellStyle name="Normal 7 2 4" xfId="122" xr:uid="{00000000-0005-0000-0000-0000AD130000}"/>
    <cellStyle name="Normal 7 2 4 2" xfId="250" xr:uid="{00000000-0005-0000-0000-0000AE130000}"/>
    <cellStyle name="Normal 7 2 4 2 2" xfId="1142" xr:uid="{00000000-0005-0000-0000-0000AF130000}"/>
    <cellStyle name="Normal 7 2 4 2 2 2" xfId="1722" xr:uid="{00000000-0005-0000-0000-0000B0130000}"/>
    <cellStyle name="Normal 7 2 4 2 2 2 2" xfId="3199" xr:uid="{00000000-0005-0000-0000-0000B1130000}"/>
    <cellStyle name="Normal 7 2 4 2 2 2 2 2" xfId="9043" xr:uid="{00000000-0005-0000-0000-0000B2130000}"/>
    <cellStyle name="Normal 7 2 4 2 2 2 3" xfId="7566" xr:uid="{00000000-0005-0000-0000-0000B3130000}"/>
    <cellStyle name="Normal 7 2 4 2 2 2 4" xfId="5251" xr:uid="{00000000-0005-0000-0000-0000B4130000}"/>
    <cellStyle name="Normal 7 2 4 2 2 3" xfId="2614" xr:uid="{00000000-0005-0000-0000-0000B5130000}"/>
    <cellStyle name="Normal 7 2 4 2 2 3 2" xfId="8458" xr:uid="{00000000-0005-0000-0000-0000B6130000}"/>
    <cellStyle name="Normal 7 2 4 2 2 4" xfId="6986" xr:uid="{00000000-0005-0000-0000-0000B7130000}"/>
    <cellStyle name="Normal 7 2 4 2 2 5" xfId="4666" xr:uid="{00000000-0005-0000-0000-0000B8130000}"/>
    <cellStyle name="Normal 7 2 4 2 3" xfId="830" xr:uid="{00000000-0005-0000-0000-0000B9130000}"/>
    <cellStyle name="Normal 7 2 4 2 3 2" xfId="3730" xr:uid="{00000000-0005-0000-0000-0000BA130000}"/>
    <cellStyle name="Normal 7 2 4 2 3 2 2" xfId="9574" xr:uid="{00000000-0005-0000-0000-0000BB130000}"/>
    <cellStyle name="Normal 7 2 4 2 3 2 3" xfId="5782" xr:uid="{00000000-0005-0000-0000-0000BC130000}"/>
    <cellStyle name="Normal 7 2 4 2 3 3" xfId="2302" xr:uid="{00000000-0005-0000-0000-0000BD130000}"/>
    <cellStyle name="Normal 7 2 4 2 3 3 2" xfId="8146" xr:uid="{00000000-0005-0000-0000-0000BE130000}"/>
    <cellStyle name="Normal 7 2 4 2 3 4" xfId="6674" xr:uid="{00000000-0005-0000-0000-0000BF130000}"/>
    <cellStyle name="Normal 7 2 4 2 3 5" xfId="4354" xr:uid="{00000000-0005-0000-0000-0000C0130000}"/>
    <cellStyle name="Normal 7 2 4 2 4" xfId="1410" xr:uid="{00000000-0005-0000-0000-0000C1130000}"/>
    <cellStyle name="Normal 7 2 4 2 4 2" xfId="2887" xr:uid="{00000000-0005-0000-0000-0000C2130000}"/>
    <cellStyle name="Normal 7 2 4 2 4 2 2" xfId="8731" xr:uid="{00000000-0005-0000-0000-0000C3130000}"/>
    <cellStyle name="Normal 7 2 4 2 4 3" xfId="7254" xr:uid="{00000000-0005-0000-0000-0000C4130000}"/>
    <cellStyle name="Normal 7 2 4 2 4 4" xfId="4939" xr:uid="{00000000-0005-0000-0000-0000C5130000}"/>
    <cellStyle name="Normal 7 2 4 2 5" xfId="562" xr:uid="{00000000-0005-0000-0000-0000C6130000}"/>
    <cellStyle name="Normal 7 2 4 2 5 2" xfId="3326" xr:uid="{00000000-0005-0000-0000-0000C7130000}"/>
    <cellStyle name="Normal 7 2 4 2 5 2 2" xfId="9170" xr:uid="{00000000-0005-0000-0000-0000C8130000}"/>
    <cellStyle name="Normal 7 2 4 2 5 3" xfId="6406" xr:uid="{00000000-0005-0000-0000-0000C9130000}"/>
    <cellStyle name="Normal 7 2 4 2 5 4" xfId="5378" xr:uid="{00000000-0005-0000-0000-0000CA130000}"/>
    <cellStyle name="Normal 7 2 4 2 6" xfId="2034" xr:uid="{00000000-0005-0000-0000-0000CB130000}"/>
    <cellStyle name="Normal 7 2 4 2 6 2" xfId="7878" xr:uid="{00000000-0005-0000-0000-0000CC130000}"/>
    <cellStyle name="Normal 7 2 4 2 7" xfId="6094" xr:uid="{00000000-0005-0000-0000-0000CD130000}"/>
    <cellStyle name="Normal 7 2 4 2 8" xfId="4086" xr:uid="{00000000-0005-0000-0000-0000CE130000}"/>
    <cellStyle name="Normal 7 2 4 3" xfId="958" xr:uid="{00000000-0005-0000-0000-0000CF130000}"/>
    <cellStyle name="Normal 7 2 4 3 2" xfId="1538" xr:uid="{00000000-0005-0000-0000-0000D0130000}"/>
    <cellStyle name="Normal 7 2 4 3 2 2" xfId="3015" xr:uid="{00000000-0005-0000-0000-0000D1130000}"/>
    <cellStyle name="Normal 7 2 4 3 2 2 2" xfId="8859" xr:uid="{00000000-0005-0000-0000-0000D2130000}"/>
    <cellStyle name="Normal 7 2 4 3 2 3" xfId="7382" xr:uid="{00000000-0005-0000-0000-0000D3130000}"/>
    <cellStyle name="Normal 7 2 4 3 2 4" xfId="5067" xr:uid="{00000000-0005-0000-0000-0000D4130000}"/>
    <cellStyle name="Normal 7 2 4 3 3" xfId="2430" xr:uid="{00000000-0005-0000-0000-0000D5130000}"/>
    <cellStyle name="Normal 7 2 4 3 3 2" xfId="8274" xr:uid="{00000000-0005-0000-0000-0000D6130000}"/>
    <cellStyle name="Normal 7 2 4 3 4" xfId="6802" xr:uid="{00000000-0005-0000-0000-0000D7130000}"/>
    <cellStyle name="Normal 7 2 4 3 5" xfId="4482" xr:uid="{00000000-0005-0000-0000-0000D8130000}"/>
    <cellStyle name="Normal 7 2 4 4" xfId="702" xr:uid="{00000000-0005-0000-0000-0000D9130000}"/>
    <cellStyle name="Normal 7 2 4 4 2" xfId="3602" xr:uid="{00000000-0005-0000-0000-0000DA130000}"/>
    <cellStyle name="Normal 7 2 4 4 2 2" xfId="9446" xr:uid="{00000000-0005-0000-0000-0000DB130000}"/>
    <cellStyle name="Normal 7 2 4 4 2 3" xfId="5654" xr:uid="{00000000-0005-0000-0000-0000DC130000}"/>
    <cellStyle name="Normal 7 2 4 4 3" xfId="2174" xr:uid="{00000000-0005-0000-0000-0000DD130000}"/>
    <cellStyle name="Normal 7 2 4 4 3 2" xfId="8018" xr:uid="{00000000-0005-0000-0000-0000DE130000}"/>
    <cellStyle name="Normal 7 2 4 4 4" xfId="6546" xr:uid="{00000000-0005-0000-0000-0000DF130000}"/>
    <cellStyle name="Normal 7 2 4 4 5" xfId="4226" xr:uid="{00000000-0005-0000-0000-0000E0130000}"/>
    <cellStyle name="Normal 7 2 4 5" xfId="1282" xr:uid="{00000000-0005-0000-0000-0000E1130000}"/>
    <cellStyle name="Normal 7 2 4 5 2" xfId="2759" xr:uid="{00000000-0005-0000-0000-0000E2130000}"/>
    <cellStyle name="Normal 7 2 4 5 2 2" xfId="8603" xr:uid="{00000000-0005-0000-0000-0000E3130000}"/>
    <cellStyle name="Normal 7 2 4 5 3" xfId="7126" xr:uid="{00000000-0005-0000-0000-0000E4130000}"/>
    <cellStyle name="Normal 7 2 4 5 4" xfId="4811" xr:uid="{00000000-0005-0000-0000-0000E5130000}"/>
    <cellStyle name="Normal 7 2 4 6" xfId="378" xr:uid="{00000000-0005-0000-0000-0000E6130000}"/>
    <cellStyle name="Normal 7 2 4 6 2" xfId="3324" xr:uid="{00000000-0005-0000-0000-0000E7130000}"/>
    <cellStyle name="Normal 7 2 4 6 2 2" xfId="9168" xr:uid="{00000000-0005-0000-0000-0000E8130000}"/>
    <cellStyle name="Normal 7 2 4 6 3" xfId="6222" xr:uid="{00000000-0005-0000-0000-0000E9130000}"/>
    <cellStyle name="Normal 7 2 4 6 4" xfId="5376" xr:uid="{00000000-0005-0000-0000-0000EA130000}"/>
    <cellStyle name="Normal 7 2 4 7" xfId="1850" xr:uid="{00000000-0005-0000-0000-0000EB130000}"/>
    <cellStyle name="Normal 7 2 4 7 2" xfId="7694" xr:uid="{00000000-0005-0000-0000-0000EC130000}"/>
    <cellStyle name="Normal 7 2 4 8" xfId="5966" xr:uid="{00000000-0005-0000-0000-0000ED130000}"/>
    <cellStyle name="Normal 7 2 4 9" xfId="3902" xr:uid="{00000000-0005-0000-0000-0000EE130000}"/>
    <cellStyle name="Normal 7 2 5" xfId="35" xr:uid="{00000000-0005-0000-0000-0000EF130000}"/>
    <cellStyle name="Normal 7 2 5 2" xfId="1057" xr:uid="{00000000-0005-0000-0000-0000F0130000}"/>
    <cellStyle name="Normal 7 2 5 2 2" xfId="1637" xr:uid="{00000000-0005-0000-0000-0000F1130000}"/>
    <cellStyle name="Normal 7 2 5 2 2 2" xfId="3114" xr:uid="{00000000-0005-0000-0000-0000F2130000}"/>
    <cellStyle name="Normal 7 2 5 2 2 2 2" xfId="8958" xr:uid="{00000000-0005-0000-0000-0000F3130000}"/>
    <cellStyle name="Normal 7 2 5 2 2 3" xfId="7481" xr:uid="{00000000-0005-0000-0000-0000F4130000}"/>
    <cellStyle name="Normal 7 2 5 2 2 4" xfId="5166" xr:uid="{00000000-0005-0000-0000-0000F5130000}"/>
    <cellStyle name="Normal 7 2 5 2 3" xfId="2529" xr:uid="{00000000-0005-0000-0000-0000F6130000}"/>
    <cellStyle name="Normal 7 2 5 2 3 2" xfId="8373" xr:uid="{00000000-0005-0000-0000-0000F7130000}"/>
    <cellStyle name="Normal 7 2 5 2 4" xfId="6901" xr:uid="{00000000-0005-0000-0000-0000F8130000}"/>
    <cellStyle name="Normal 7 2 5 2 5" xfId="4581" xr:uid="{00000000-0005-0000-0000-0000F9130000}"/>
    <cellStyle name="Normal 7 2 5 3" xfId="617" xr:uid="{00000000-0005-0000-0000-0000FA130000}"/>
    <cellStyle name="Normal 7 2 5 3 2" xfId="3517" xr:uid="{00000000-0005-0000-0000-0000FB130000}"/>
    <cellStyle name="Normal 7 2 5 3 2 2" xfId="9361" xr:uid="{00000000-0005-0000-0000-0000FC130000}"/>
    <cellStyle name="Normal 7 2 5 3 2 3" xfId="5569" xr:uid="{00000000-0005-0000-0000-0000FD130000}"/>
    <cellStyle name="Normal 7 2 5 3 3" xfId="2089" xr:uid="{00000000-0005-0000-0000-0000FE130000}"/>
    <cellStyle name="Normal 7 2 5 3 3 2" xfId="7933" xr:uid="{00000000-0005-0000-0000-0000FF130000}"/>
    <cellStyle name="Normal 7 2 5 3 4" xfId="6461" xr:uid="{00000000-0005-0000-0000-000000140000}"/>
    <cellStyle name="Normal 7 2 5 3 5" xfId="4141" xr:uid="{00000000-0005-0000-0000-000001140000}"/>
    <cellStyle name="Normal 7 2 5 4" xfId="1197" xr:uid="{00000000-0005-0000-0000-000002140000}"/>
    <cellStyle name="Normal 7 2 5 4 2" xfId="2674" xr:uid="{00000000-0005-0000-0000-000003140000}"/>
    <cellStyle name="Normal 7 2 5 4 2 2" xfId="8518" xr:uid="{00000000-0005-0000-0000-000004140000}"/>
    <cellStyle name="Normal 7 2 5 4 3" xfId="7041" xr:uid="{00000000-0005-0000-0000-000005140000}"/>
    <cellStyle name="Normal 7 2 5 4 4" xfId="4726" xr:uid="{00000000-0005-0000-0000-000006140000}"/>
    <cellStyle name="Normal 7 2 5 5" xfId="477" xr:uid="{00000000-0005-0000-0000-000007140000}"/>
    <cellStyle name="Normal 7 2 5 5 2" xfId="3332" xr:uid="{00000000-0005-0000-0000-000008140000}"/>
    <cellStyle name="Normal 7 2 5 5 2 2" xfId="9176" xr:uid="{00000000-0005-0000-0000-000009140000}"/>
    <cellStyle name="Normal 7 2 5 5 3" xfId="6321" xr:uid="{00000000-0005-0000-0000-00000A140000}"/>
    <cellStyle name="Normal 7 2 5 5 4" xfId="5384" xr:uid="{00000000-0005-0000-0000-00000B140000}"/>
    <cellStyle name="Normal 7 2 5 6" xfId="1949" xr:uid="{00000000-0005-0000-0000-00000C140000}"/>
    <cellStyle name="Normal 7 2 5 6 2" xfId="7793" xr:uid="{00000000-0005-0000-0000-00000D140000}"/>
    <cellStyle name="Normal 7 2 5 7" xfId="5881" xr:uid="{00000000-0005-0000-0000-00000E140000}"/>
    <cellStyle name="Normal 7 2 5 8" xfId="4001" xr:uid="{00000000-0005-0000-0000-00000F140000}"/>
    <cellStyle name="Normal 7 2 6" xfId="165" xr:uid="{00000000-0005-0000-0000-000010140000}"/>
    <cellStyle name="Normal 7 2 6 2" xfId="1001" xr:uid="{00000000-0005-0000-0000-000011140000}"/>
    <cellStyle name="Normal 7 2 6 2 2" xfId="1581" xr:uid="{00000000-0005-0000-0000-000012140000}"/>
    <cellStyle name="Normal 7 2 6 2 2 2" xfId="3058" xr:uid="{00000000-0005-0000-0000-000013140000}"/>
    <cellStyle name="Normal 7 2 6 2 2 2 2" xfId="8902" xr:uid="{00000000-0005-0000-0000-000014140000}"/>
    <cellStyle name="Normal 7 2 6 2 2 3" xfId="7425" xr:uid="{00000000-0005-0000-0000-000015140000}"/>
    <cellStyle name="Normal 7 2 6 2 2 4" xfId="5110" xr:uid="{00000000-0005-0000-0000-000016140000}"/>
    <cellStyle name="Normal 7 2 6 2 3" xfId="2473" xr:uid="{00000000-0005-0000-0000-000017140000}"/>
    <cellStyle name="Normal 7 2 6 2 3 2" xfId="8317" xr:uid="{00000000-0005-0000-0000-000018140000}"/>
    <cellStyle name="Normal 7 2 6 2 4" xfId="6845" xr:uid="{00000000-0005-0000-0000-000019140000}"/>
    <cellStyle name="Normal 7 2 6 2 5" xfId="4525" xr:uid="{00000000-0005-0000-0000-00001A140000}"/>
    <cellStyle name="Normal 7 2 6 3" xfId="745" xr:uid="{00000000-0005-0000-0000-00001B140000}"/>
    <cellStyle name="Normal 7 2 6 3 2" xfId="3645" xr:uid="{00000000-0005-0000-0000-00001C140000}"/>
    <cellStyle name="Normal 7 2 6 3 2 2" xfId="9489" xr:uid="{00000000-0005-0000-0000-00001D140000}"/>
    <cellStyle name="Normal 7 2 6 3 2 3" xfId="5697" xr:uid="{00000000-0005-0000-0000-00001E140000}"/>
    <cellStyle name="Normal 7 2 6 3 3" xfId="2217" xr:uid="{00000000-0005-0000-0000-00001F140000}"/>
    <cellStyle name="Normal 7 2 6 3 3 2" xfId="8061" xr:uid="{00000000-0005-0000-0000-000020140000}"/>
    <cellStyle name="Normal 7 2 6 3 4" xfId="6589" xr:uid="{00000000-0005-0000-0000-000021140000}"/>
    <cellStyle name="Normal 7 2 6 3 5" xfId="4269" xr:uid="{00000000-0005-0000-0000-000022140000}"/>
    <cellStyle name="Normal 7 2 6 4" xfId="1325" xr:uid="{00000000-0005-0000-0000-000023140000}"/>
    <cellStyle name="Normal 7 2 6 4 2" xfId="2802" xr:uid="{00000000-0005-0000-0000-000024140000}"/>
    <cellStyle name="Normal 7 2 6 4 2 2" xfId="8646" xr:uid="{00000000-0005-0000-0000-000025140000}"/>
    <cellStyle name="Normal 7 2 6 4 3" xfId="7169" xr:uid="{00000000-0005-0000-0000-000026140000}"/>
    <cellStyle name="Normal 7 2 6 4 4" xfId="4854" xr:uid="{00000000-0005-0000-0000-000027140000}"/>
    <cellStyle name="Normal 7 2 6 5" xfId="421" xr:uid="{00000000-0005-0000-0000-000028140000}"/>
    <cellStyle name="Normal 7 2 6 5 2" xfId="3371" xr:uid="{00000000-0005-0000-0000-000029140000}"/>
    <cellStyle name="Normal 7 2 6 5 2 2" xfId="9215" xr:uid="{00000000-0005-0000-0000-00002A140000}"/>
    <cellStyle name="Normal 7 2 6 5 3" xfId="6265" xr:uid="{00000000-0005-0000-0000-00002B140000}"/>
    <cellStyle name="Normal 7 2 6 5 4" xfId="5423" xr:uid="{00000000-0005-0000-0000-00002C140000}"/>
    <cellStyle name="Normal 7 2 6 6" xfId="1893" xr:uid="{00000000-0005-0000-0000-00002D140000}"/>
    <cellStyle name="Normal 7 2 6 6 2" xfId="7737" xr:uid="{00000000-0005-0000-0000-00002E140000}"/>
    <cellStyle name="Normal 7 2 6 7" xfId="6009" xr:uid="{00000000-0005-0000-0000-00002F140000}"/>
    <cellStyle name="Normal 7 2 6 8" xfId="3945" xr:uid="{00000000-0005-0000-0000-000030140000}"/>
    <cellStyle name="Normal 7 2 7" xfId="873" xr:uid="{00000000-0005-0000-0000-000031140000}"/>
    <cellStyle name="Normal 7 2 7 2" xfId="1453" xr:uid="{00000000-0005-0000-0000-000032140000}"/>
    <cellStyle name="Normal 7 2 7 2 2" xfId="2930" xr:uid="{00000000-0005-0000-0000-000033140000}"/>
    <cellStyle name="Normal 7 2 7 2 2 2" xfId="8774" xr:uid="{00000000-0005-0000-0000-000034140000}"/>
    <cellStyle name="Normal 7 2 7 2 3" xfId="7297" xr:uid="{00000000-0005-0000-0000-000035140000}"/>
    <cellStyle name="Normal 7 2 7 2 4" xfId="4982" xr:uid="{00000000-0005-0000-0000-000036140000}"/>
    <cellStyle name="Normal 7 2 7 3" xfId="2345" xr:uid="{00000000-0005-0000-0000-000037140000}"/>
    <cellStyle name="Normal 7 2 7 3 2" xfId="8189" xr:uid="{00000000-0005-0000-0000-000038140000}"/>
    <cellStyle name="Normal 7 2 7 4" xfId="6717" xr:uid="{00000000-0005-0000-0000-000039140000}"/>
    <cellStyle name="Normal 7 2 7 5" xfId="4397" xr:uid="{00000000-0005-0000-0000-00003A140000}"/>
    <cellStyle name="Normal 7 2 8" xfId="605" xr:uid="{00000000-0005-0000-0000-00003B140000}"/>
    <cellStyle name="Normal 7 2 8 2" xfId="3505" xr:uid="{00000000-0005-0000-0000-00003C140000}"/>
    <cellStyle name="Normal 7 2 8 2 2" xfId="9349" xr:uid="{00000000-0005-0000-0000-00003D140000}"/>
    <cellStyle name="Normal 7 2 8 2 3" xfId="5557" xr:uid="{00000000-0005-0000-0000-00003E140000}"/>
    <cellStyle name="Normal 7 2 8 3" xfId="2077" xr:uid="{00000000-0005-0000-0000-00003F140000}"/>
    <cellStyle name="Normal 7 2 8 3 2" xfId="7921" xr:uid="{00000000-0005-0000-0000-000040140000}"/>
    <cellStyle name="Normal 7 2 8 4" xfId="6449" xr:uid="{00000000-0005-0000-0000-000041140000}"/>
    <cellStyle name="Normal 7 2 8 5" xfId="4129" xr:uid="{00000000-0005-0000-0000-000042140000}"/>
    <cellStyle name="Normal 7 2 9" xfId="1185" xr:uid="{00000000-0005-0000-0000-000043140000}"/>
    <cellStyle name="Normal 7 2 9 2" xfId="2662" xr:uid="{00000000-0005-0000-0000-000044140000}"/>
    <cellStyle name="Normal 7 2 9 2 2" xfId="8506" xr:uid="{00000000-0005-0000-0000-000045140000}"/>
    <cellStyle name="Normal 7 2 9 3" xfId="7029" xr:uid="{00000000-0005-0000-0000-000046140000}"/>
    <cellStyle name="Normal 7 2 9 4" xfId="4714" xr:uid="{00000000-0005-0000-0000-000047140000}"/>
    <cellStyle name="Normal 7 3" xfId="55" xr:uid="{00000000-0005-0000-0000-000048140000}"/>
    <cellStyle name="Normal 7 3 10" xfId="1784" xr:uid="{00000000-0005-0000-0000-000049140000}"/>
    <cellStyle name="Normal 7 3 10 2" xfId="7628" xr:uid="{00000000-0005-0000-0000-00004A140000}"/>
    <cellStyle name="Normal 7 3 11" xfId="5900" xr:uid="{00000000-0005-0000-0000-00004B140000}"/>
    <cellStyle name="Normal 7 3 12" xfId="3836" xr:uid="{00000000-0005-0000-0000-00004C140000}"/>
    <cellStyle name="Normal 7 3 2" xfId="99" xr:uid="{00000000-0005-0000-0000-00004D140000}"/>
    <cellStyle name="Normal 7 3 2 2" xfId="227" xr:uid="{00000000-0005-0000-0000-00004E140000}"/>
    <cellStyle name="Normal 7 3 2 2 2" xfId="1119" xr:uid="{00000000-0005-0000-0000-00004F140000}"/>
    <cellStyle name="Normal 7 3 2 2 2 2" xfId="1699" xr:uid="{00000000-0005-0000-0000-000050140000}"/>
    <cellStyle name="Normal 7 3 2 2 2 2 2" xfId="3176" xr:uid="{00000000-0005-0000-0000-000051140000}"/>
    <cellStyle name="Normal 7 3 2 2 2 2 2 2" xfId="9020" xr:uid="{00000000-0005-0000-0000-000052140000}"/>
    <cellStyle name="Normal 7 3 2 2 2 2 3" xfId="7543" xr:uid="{00000000-0005-0000-0000-000053140000}"/>
    <cellStyle name="Normal 7 3 2 2 2 2 4" xfId="5228" xr:uid="{00000000-0005-0000-0000-000054140000}"/>
    <cellStyle name="Normal 7 3 2 2 2 3" xfId="2591" xr:uid="{00000000-0005-0000-0000-000055140000}"/>
    <cellStyle name="Normal 7 3 2 2 2 3 2" xfId="8435" xr:uid="{00000000-0005-0000-0000-000056140000}"/>
    <cellStyle name="Normal 7 3 2 2 2 4" xfId="6963" xr:uid="{00000000-0005-0000-0000-000057140000}"/>
    <cellStyle name="Normal 7 3 2 2 2 5" xfId="4643" xr:uid="{00000000-0005-0000-0000-000058140000}"/>
    <cellStyle name="Normal 7 3 2 2 3" xfId="807" xr:uid="{00000000-0005-0000-0000-000059140000}"/>
    <cellStyle name="Normal 7 3 2 2 3 2" xfId="3707" xr:uid="{00000000-0005-0000-0000-00005A140000}"/>
    <cellStyle name="Normal 7 3 2 2 3 2 2" xfId="9551" xr:uid="{00000000-0005-0000-0000-00005B140000}"/>
    <cellStyle name="Normal 7 3 2 2 3 2 3" xfId="5759" xr:uid="{00000000-0005-0000-0000-00005C140000}"/>
    <cellStyle name="Normal 7 3 2 2 3 3" xfId="2279" xr:uid="{00000000-0005-0000-0000-00005D140000}"/>
    <cellStyle name="Normal 7 3 2 2 3 3 2" xfId="8123" xr:uid="{00000000-0005-0000-0000-00005E140000}"/>
    <cellStyle name="Normal 7 3 2 2 3 4" xfId="6651" xr:uid="{00000000-0005-0000-0000-00005F140000}"/>
    <cellStyle name="Normal 7 3 2 2 3 5" xfId="4331" xr:uid="{00000000-0005-0000-0000-000060140000}"/>
    <cellStyle name="Normal 7 3 2 2 4" xfId="1387" xr:uid="{00000000-0005-0000-0000-000061140000}"/>
    <cellStyle name="Normal 7 3 2 2 4 2" xfId="2864" xr:uid="{00000000-0005-0000-0000-000062140000}"/>
    <cellStyle name="Normal 7 3 2 2 4 2 2" xfId="8708" xr:uid="{00000000-0005-0000-0000-000063140000}"/>
    <cellStyle name="Normal 7 3 2 2 4 3" xfId="7231" xr:uid="{00000000-0005-0000-0000-000064140000}"/>
    <cellStyle name="Normal 7 3 2 2 4 4" xfId="4916" xr:uid="{00000000-0005-0000-0000-000065140000}"/>
    <cellStyle name="Normal 7 3 2 2 5" xfId="539" xr:uid="{00000000-0005-0000-0000-000066140000}"/>
    <cellStyle name="Normal 7 3 2 2 5 2" xfId="3337" xr:uid="{00000000-0005-0000-0000-000067140000}"/>
    <cellStyle name="Normal 7 3 2 2 5 2 2" xfId="9181" xr:uid="{00000000-0005-0000-0000-000068140000}"/>
    <cellStyle name="Normal 7 3 2 2 5 3" xfId="6383" xr:uid="{00000000-0005-0000-0000-000069140000}"/>
    <cellStyle name="Normal 7 3 2 2 5 4" xfId="5389" xr:uid="{00000000-0005-0000-0000-00006A140000}"/>
    <cellStyle name="Normal 7 3 2 2 6" xfId="2011" xr:uid="{00000000-0005-0000-0000-00006B140000}"/>
    <cellStyle name="Normal 7 3 2 2 6 2" xfId="7855" xr:uid="{00000000-0005-0000-0000-00006C140000}"/>
    <cellStyle name="Normal 7 3 2 2 7" xfId="6071" xr:uid="{00000000-0005-0000-0000-00006D140000}"/>
    <cellStyle name="Normal 7 3 2 2 8" xfId="4063" xr:uid="{00000000-0005-0000-0000-00006E140000}"/>
    <cellStyle name="Normal 7 3 2 3" xfId="935" xr:uid="{00000000-0005-0000-0000-00006F140000}"/>
    <cellStyle name="Normal 7 3 2 3 2" xfId="1515" xr:uid="{00000000-0005-0000-0000-000070140000}"/>
    <cellStyle name="Normal 7 3 2 3 2 2" xfId="2992" xr:uid="{00000000-0005-0000-0000-000071140000}"/>
    <cellStyle name="Normal 7 3 2 3 2 2 2" xfId="8836" xr:uid="{00000000-0005-0000-0000-000072140000}"/>
    <cellStyle name="Normal 7 3 2 3 2 3" xfId="7359" xr:uid="{00000000-0005-0000-0000-000073140000}"/>
    <cellStyle name="Normal 7 3 2 3 2 4" xfId="5044" xr:uid="{00000000-0005-0000-0000-000074140000}"/>
    <cellStyle name="Normal 7 3 2 3 3" xfId="2407" xr:uid="{00000000-0005-0000-0000-000075140000}"/>
    <cellStyle name="Normal 7 3 2 3 3 2" xfId="8251" xr:uid="{00000000-0005-0000-0000-000076140000}"/>
    <cellStyle name="Normal 7 3 2 3 4" xfId="6779" xr:uid="{00000000-0005-0000-0000-000077140000}"/>
    <cellStyle name="Normal 7 3 2 3 5" xfId="4459" xr:uid="{00000000-0005-0000-0000-000078140000}"/>
    <cellStyle name="Normal 7 3 2 4" xfId="679" xr:uid="{00000000-0005-0000-0000-000079140000}"/>
    <cellStyle name="Normal 7 3 2 4 2" xfId="3579" xr:uid="{00000000-0005-0000-0000-00007A140000}"/>
    <cellStyle name="Normal 7 3 2 4 2 2" xfId="9423" xr:uid="{00000000-0005-0000-0000-00007B140000}"/>
    <cellStyle name="Normal 7 3 2 4 2 3" xfId="5631" xr:uid="{00000000-0005-0000-0000-00007C140000}"/>
    <cellStyle name="Normal 7 3 2 4 3" xfId="2151" xr:uid="{00000000-0005-0000-0000-00007D140000}"/>
    <cellStyle name="Normal 7 3 2 4 3 2" xfId="7995" xr:uid="{00000000-0005-0000-0000-00007E140000}"/>
    <cellStyle name="Normal 7 3 2 4 4" xfId="6523" xr:uid="{00000000-0005-0000-0000-00007F140000}"/>
    <cellStyle name="Normal 7 3 2 4 5" xfId="4203" xr:uid="{00000000-0005-0000-0000-000080140000}"/>
    <cellStyle name="Normal 7 3 2 5" xfId="1259" xr:uid="{00000000-0005-0000-0000-000081140000}"/>
    <cellStyle name="Normal 7 3 2 5 2" xfId="2736" xr:uid="{00000000-0005-0000-0000-000082140000}"/>
    <cellStyle name="Normal 7 3 2 5 2 2" xfId="8580" xr:uid="{00000000-0005-0000-0000-000083140000}"/>
    <cellStyle name="Normal 7 3 2 5 3" xfId="7103" xr:uid="{00000000-0005-0000-0000-000084140000}"/>
    <cellStyle name="Normal 7 3 2 5 4" xfId="4788" xr:uid="{00000000-0005-0000-0000-000085140000}"/>
    <cellStyle name="Normal 7 3 2 6" xfId="355" xr:uid="{00000000-0005-0000-0000-000086140000}"/>
    <cellStyle name="Normal 7 3 2 6 2" xfId="3406" xr:uid="{00000000-0005-0000-0000-000087140000}"/>
    <cellStyle name="Normal 7 3 2 6 2 2" xfId="9250" xr:uid="{00000000-0005-0000-0000-000088140000}"/>
    <cellStyle name="Normal 7 3 2 6 3" xfId="6199" xr:uid="{00000000-0005-0000-0000-000089140000}"/>
    <cellStyle name="Normal 7 3 2 6 4" xfId="5458" xr:uid="{00000000-0005-0000-0000-00008A140000}"/>
    <cellStyle name="Normal 7 3 2 7" xfId="1827" xr:uid="{00000000-0005-0000-0000-00008B140000}"/>
    <cellStyle name="Normal 7 3 2 7 2" xfId="7671" xr:uid="{00000000-0005-0000-0000-00008C140000}"/>
    <cellStyle name="Normal 7 3 2 8" xfId="5943" xr:uid="{00000000-0005-0000-0000-00008D140000}"/>
    <cellStyle name="Normal 7 3 2 9" xfId="3879" xr:uid="{00000000-0005-0000-0000-00008E140000}"/>
    <cellStyle name="Normal 7 3 3" xfId="141" xr:uid="{00000000-0005-0000-0000-00008F140000}"/>
    <cellStyle name="Normal 7 3 3 2" xfId="269" xr:uid="{00000000-0005-0000-0000-000090140000}"/>
    <cellStyle name="Normal 7 3 3 2 2" xfId="1161" xr:uid="{00000000-0005-0000-0000-000091140000}"/>
    <cellStyle name="Normal 7 3 3 2 2 2" xfId="1741" xr:uid="{00000000-0005-0000-0000-000092140000}"/>
    <cellStyle name="Normal 7 3 3 2 2 2 2" xfId="3218" xr:uid="{00000000-0005-0000-0000-000093140000}"/>
    <cellStyle name="Normal 7 3 3 2 2 2 2 2" xfId="9062" xr:uid="{00000000-0005-0000-0000-000094140000}"/>
    <cellStyle name="Normal 7 3 3 2 2 2 3" xfId="7585" xr:uid="{00000000-0005-0000-0000-000095140000}"/>
    <cellStyle name="Normal 7 3 3 2 2 2 4" xfId="5270" xr:uid="{00000000-0005-0000-0000-000096140000}"/>
    <cellStyle name="Normal 7 3 3 2 2 3" xfId="2633" xr:uid="{00000000-0005-0000-0000-000097140000}"/>
    <cellStyle name="Normal 7 3 3 2 2 3 2" xfId="8477" xr:uid="{00000000-0005-0000-0000-000098140000}"/>
    <cellStyle name="Normal 7 3 3 2 2 4" xfId="7005" xr:uid="{00000000-0005-0000-0000-000099140000}"/>
    <cellStyle name="Normal 7 3 3 2 2 5" xfId="4685" xr:uid="{00000000-0005-0000-0000-00009A140000}"/>
    <cellStyle name="Normal 7 3 3 2 3" xfId="849" xr:uid="{00000000-0005-0000-0000-00009B140000}"/>
    <cellStyle name="Normal 7 3 3 2 3 2" xfId="3749" xr:uid="{00000000-0005-0000-0000-00009C140000}"/>
    <cellStyle name="Normal 7 3 3 2 3 2 2" xfId="9593" xr:uid="{00000000-0005-0000-0000-00009D140000}"/>
    <cellStyle name="Normal 7 3 3 2 3 2 3" xfId="5801" xr:uid="{00000000-0005-0000-0000-00009E140000}"/>
    <cellStyle name="Normal 7 3 3 2 3 3" xfId="2321" xr:uid="{00000000-0005-0000-0000-00009F140000}"/>
    <cellStyle name="Normal 7 3 3 2 3 3 2" xfId="8165" xr:uid="{00000000-0005-0000-0000-0000A0140000}"/>
    <cellStyle name="Normal 7 3 3 2 3 4" xfId="6693" xr:uid="{00000000-0005-0000-0000-0000A1140000}"/>
    <cellStyle name="Normal 7 3 3 2 3 5" xfId="4373" xr:uid="{00000000-0005-0000-0000-0000A2140000}"/>
    <cellStyle name="Normal 7 3 3 2 4" xfId="1429" xr:uid="{00000000-0005-0000-0000-0000A3140000}"/>
    <cellStyle name="Normal 7 3 3 2 4 2" xfId="2906" xr:uid="{00000000-0005-0000-0000-0000A4140000}"/>
    <cellStyle name="Normal 7 3 3 2 4 2 2" xfId="8750" xr:uid="{00000000-0005-0000-0000-0000A5140000}"/>
    <cellStyle name="Normal 7 3 3 2 4 3" xfId="7273" xr:uid="{00000000-0005-0000-0000-0000A6140000}"/>
    <cellStyle name="Normal 7 3 3 2 4 4" xfId="4958" xr:uid="{00000000-0005-0000-0000-0000A7140000}"/>
    <cellStyle name="Normal 7 3 3 2 5" xfId="581" xr:uid="{00000000-0005-0000-0000-0000A8140000}"/>
    <cellStyle name="Normal 7 3 3 2 5 2" xfId="3481" xr:uid="{00000000-0005-0000-0000-0000A9140000}"/>
    <cellStyle name="Normal 7 3 3 2 5 2 2" xfId="9325" xr:uid="{00000000-0005-0000-0000-0000AA140000}"/>
    <cellStyle name="Normal 7 3 3 2 5 3" xfId="6425" xr:uid="{00000000-0005-0000-0000-0000AB140000}"/>
    <cellStyle name="Normal 7 3 3 2 5 4" xfId="5533" xr:uid="{00000000-0005-0000-0000-0000AC140000}"/>
    <cellStyle name="Normal 7 3 3 2 6" xfId="2053" xr:uid="{00000000-0005-0000-0000-0000AD140000}"/>
    <cellStyle name="Normal 7 3 3 2 6 2" xfId="7897" xr:uid="{00000000-0005-0000-0000-0000AE140000}"/>
    <cellStyle name="Normal 7 3 3 2 7" xfId="6113" xr:uid="{00000000-0005-0000-0000-0000AF140000}"/>
    <cellStyle name="Normal 7 3 3 2 8" xfId="4105" xr:uid="{00000000-0005-0000-0000-0000B0140000}"/>
    <cellStyle name="Normal 7 3 3 3" xfId="977" xr:uid="{00000000-0005-0000-0000-0000B1140000}"/>
    <cellStyle name="Normal 7 3 3 3 2" xfId="1557" xr:uid="{00000000-0005-0000-0000-0000B2140000}"/>
    <cellStyle name="Normal 7 3 3 3 2 2" xfId="3034" xr:uid="{00000000-0005-0000-0000-0000B3140000}"/>
    <cellStyle name="Normal 7 3 3 3 2 2 2" xfId="8878" xr:uid="{00000000-0005-0000-0000-0000B4140000}"/>
    <cellStyle name="Normal 7 3 3 3 2 3" xfId="7401" xr:uid="{00000000-0005-0000-0000-0000B5140000}"/>
    <cellStyle name="Normal 7 3 3 3 2 4" xfId="5086" xr:uid="{00000000-0005-0000-0000-0000B6140000}"/>
    <cellStyle name="Normal 7 3 3 3 3" xfId="2449" xr:uid="{00000000-0005-0000-0000-0000B7140000}"/>
    <cellStyle name="Normal 7 3 3 3 3 2" xfId="8293" xr:uid="{00000000-0005-0000-0000-0000B8140000}"/>
    <cellStyle name="Normal 7 3 3 3 4" xfId="6821" xr:uid="{00000000-0005-0000-0000-0000B9140000}"/>
    <cellStyle name="Normal 7 3 3 3 5" xfId="4501" xr:uid="{00000000-0005-0000-0000-0000BA140000}"/>
    <cellStyle name="Normal 7 3 3 4" xfId="721" xr:uid="{00000000-0005-0000-0000-0000BB140000}"/>
    <cellStyle name="Normal 7 3 3 4 2" xfId="3621" xr:uid="{00000000-0005-0000-0000-0000BC140000}"/>
    <cellStyle name="Normal 7 3 3 4 2 2" xfId="9465" xr:uid="{00000000-0005-0000-0000-0000BD140000}"/>
    <cellStyle name="Normal 7 3 3 4 2 3" xfId="5673" xr:uid="{00000000-0005-0000-0000-0000BE140000}"/>
    <cellStyle name="Normal 7 3 3 4 3" xfId="2193" xr:uid="{00000000-0005-0000-0000-0000BF140000}"/>
    <cellStyle name="Normal 7 3 3 4 3 2" xfId="8037" xr:uid="{00000000-0005-0000-0000-0000C0140000}"/>
    <cellStyle name="Normal 7 3 3 4 4" xfId="6565" xr:uid="{00000000-0005-0000-0000-0000C1140000}"/>
    <cellStyle name="Normal 7 3 3 4 5" xfId="4245" xr:uid="{00000000-0005-0000-0000-0000C2140000}"/>
    <cellStyle name="Normal 7 3 3 5" xfId="1301" xr:uid="{00000000-0005-0000-0000-0000C3140000}"/>
    <cellStyle name="Normal 7 3 3 5 2" xfId="2778" xr:uid="{00000000-0005-0000-0000-0000C4140000}"/>
    <cellStyle name="Normal 7 3 3 5 2 2" xfId="8622" xr:uid="{00000000-0005-0000-0000-0000C5140000}"/>
    <cellStyle name="Normal 7 3 3 5 3" xfId="7145" xr:uid="{00000000-0005-0000-0000-0000C6140000}"/>
    <cellStyle name="Normal 7 3 3 5 4" xfId="4830" xr:uid="{00000000-0005-0000-0000-0000C7140000}"/>
    <cellStyle name="Normal 7 3 3 6" xfId="397" xr:uid="{00000000-0005-0000-0000-0000C8140000}"/>
    <cellStyle name="Normal 7 3 3 6 2" xfId="3398" xr:uid="{00000000-0005-0000-0000-0000C9140000}"/>
    <cellStyle name="Normal 7 3 3 6 2 2" xfId="9242" xr:uid="{00000000-0005-0000-0000-0000CA140000}"/>
    <cellStyle name="Normal 7 3 3 6 3" xfId="6241" xr:uid="{00000000-0005-0000-0000-0000CB140000}"/>
    <cellStyle name="Normal 7 3 3 6 4" xfId="5450" xr:uid="{00000000-0005-0000-0000-0000CC140000}"/>
    <cellStyle name="Normal 7 3 3 7" xfId="1869" xr:uid="{00000000-0005-0000-0000-0000CD140000}"/>
    <cellStyle name="Normal 7 3 3 7 2" xfId="7713" xr:uid="{00000000-0005-0000-0000-0000CE140000}"/>
    <cellStyle name="Normal 7 3 3 8" xfId="5985" xr:uid="{00000000-0005-0000-0000-0000CF140000}"/>
    <cellStyle name="Normal 7 3 3 9" xfId="3921" xr:uid="{00000000-0005-0000-0000-0000D0140000}"/>
    <cellStyle name="Normal 7 3 4" xfId="184" xr:uid="{00000000-0005-0000-0000-0000D1140000}"/>
    <cellStyle name="Normal 7 3 4 2" xfId="1076" xr:uid="{00000000-0005-0000-0000-0000D2140000}"/>
    <cellStyle name="Normal 7 3 4 2 2" xfId="1656" xr:uid="{00000000-0005-0000-0000-0000D3140000}"/>
    <cellStyle name="Normal 7 3 4 2 2 2" xfId="3133" xr:uid="{00000000-0005-0000-0000-0000D4140000}"/>
    <cellStyle name="Normal 7 3 4 2 2 2 2" xfId="8977" xr:uid="{00000000-0005-0000-0000-0000D5140000}"/>
    <cellStyle name="Normal 7 3 4 2 2 3" xfId="7500" xr:uid="{00000000-0005-0000-0000-0000D6140000}"/>
    <cellStyle name="Normal 7 3 4 2 2 4" xfId="5185" xr:uid="{00000000-0005-0000-0000-0000D7140000}"/>
    <cellStyle name="Normal 7 3 4 2 3" xfId="2548" xr:uid="{00000000-0005-0000-0000-0000D8140000}"/>
    <cellStyle name="Normal 7 3 4 2 3 2" xfId="8392" xr:uid="{00000000-0005-0000-0000-0000D9140000}"/>
    <cellStyle name="Normal 7 3 4 2 4" xfId="6920" xr:uid="{00000000-0005-0000-0000-0000DA140000}"/>
    <cellStyle name="Normal 7 3 4 2 5" xfId="4600" xr:uid="{00000000-0005-0000-0000-0000DB140000}"/>
    <cellStyle name="Normal 7 3 4 3" xfId="764" xr:uid="{00000000-0005-0000-0000-0000DC140000}"/>
    <cellStyle name="Normal 7 3 4 3 2" xfId="3664" xr:uid="{00000000-0005-0000-0000-0000DD140000}"/>
    <cellStyle name="Normal 7 3 4 3 2 2" xfId="9508" xr:uid="{00000000-0005-0000-0000-0000DE140000}"/>
    <cellStyle name="Normal 7 3 4 3 2 3" xfId="5716" xr:uid="{00000000-0005-0000-0000-0000DF140000}"/>
    <cellStyle name="Normal 7 3 4 3 3" xfId="2236" xr:uid="{00000000-0005-0000-0000-0000E0140000}"/>
    <cellStyle name="Normal 7 3 4 3 3 2" xfId="8080" xr:uid="{00000000-0005-0000-0000-0000E1140000}"/>
    <cellStyle name="Normal 7 3 4 3 4" xfId="6608" xr:uid="{00000000-0005-0000-0000-0000E2140000}"/>
    <cellStyle name="Normal 7 3 4 3 5" xfId="4288" xr:uid="{00000000-0005-0000-0000-0000E3140000}"/>
    <cellStyle name="Normal 7 3 4 4" xfId="1344" xr:uid="{00000000-0005-0000-0000-0000E4140000}"/>
    <cellStyle name="Normal 7 3 4 4 2" xfId="2821" xr:uid="{00000000-0005-0000-0000-0000E5140000}"/>
    <cellStyle name="Normal 7 3 4 4 2 2" xfId="8665" xr:uid="{00000000-0005-0000-0000-0000E6140000}"/>
    <cellStyle name="Normal 7 3 4 4 3" xfId="7188" xr:uid="{00000000-0005-0000-0000-0000E7140000}"/>
    <cellStyle name="Normal 7 3 4 4 4" xfId="4873" xr:uid="{00000000-0005-0000-0000-0000E8140000}"/>
    <cellStyle name="Normal 7 3 4 5" xfId="496" xr:uid="{00000000-0005-0000-0000-0000E9140000}"/>
    <cellStyle name="Normal 7 3 4 5 2" xfId="3376" xr:uid="{00000000-0005-0000-0000-0000EA140000}"/>
    <cellStyle name="Normal 7 3 4 5 2 2" xfId="9220" xr:uid="{00000000-0005-0000-0000-0000EB140000}"/>
    <cellStyle name="Normal 7 3 4 5 3" xfId="6340" xr:uid="{00000000-0005-0000-0000-0000EC140000}"/>
    <cellStyle name="Normal 7 3 4 5 4" xfId="5428" xr:uid="{00000000-0005-0000-0000-0000ED140000}"/>
    <cellStyle name="Normal 7 3 4 6" xfId="1968" xr:uid="{00000000-0005-0000-0000-0000EE140000}"/>
    <cellStyle name="Normal 7 3 4 6 2" xfId="7812" xr:uid="{00000000-0005-0000-0000-0000EF140000}"/>
    <cellStyle name="Normal 7 3 4 7" xfId="6028" xr:uid="{00000000-0005-0000-0000-0000F0140000}"/>
    <cellStyle name="Normal 7 3 4 8" xfId="4020" xr:uid="{00000000-0005-0000-0000-0000F1140000}"/>
    <cellStyle name="Normal 7 3 5" xfId="453" xr:uid="{00000000-0005-0000-0000-0000F2140000}"/>
    <cellStyle name="Normal 7 3 5 2" xfId="1033" xr:uid="{00000000-0005-0000-0000-0000F3140000}"/>
    <cellStyle name="Normal 7 3 5 2 2" xfId="3793" xr:uid="{00000000-0005-0000-0000-0000F4140000}"/>
    <cellStyle name="Normal 7 3 5 2 2 2" xfId="9637" xr:uid="{00000000-0005-0000-0000-0000F5140000}"/>
    <cellStyle name="Normal 7 3 5 2 2 3" xfId="5845" xr:uid="{00000000-0005-0000-0000-0000F6140000}"/>
    <cellStyle name="Normal 7 3 5 2 3" xfId="2505" xr:uid="{00000000-0005-0000-0000-0000F7140000}"/>
    <cellStyle name="Normal 7 3 5 2 3 2" xfId="8349" xr:uid="{00000000-0005-0000-0000-0000F8140000}"/>
    <cellStyle name="Normal 7 3 5 2 4" xfId="6877" xr:uid="{00000000-0005-0000-0000-0000F9140000}"/>
    <cellStyle name="Normal 7 3 5 2 5" xfId="4557" xr:uid="{00000000-0005-0000-0000-0000FA140000}"/>
    <cellStyle name="Normal 7 3 5 3" xfId="1613" xr:uid="{00000000-0005-0000-0000-0000FB140000}"/>
    <cellStyle name="Normal 7 3 5 3 2" xfId="3090" xr:uid="{00000000-0005-0000-0000-0000FC140000}"/>
    <cellStyle name="Normal 7 3 5 3 2 2" xfId="8934" xr:uid="{00000000-0005-0000-0000-0000FD140000}"/>
    <cellStyle name="Normal 7 3 5 3 3" xfId="7457" xr:uid="{00000000-0005-0000-0000-0000FE140000}"/>
    <cellStyle name="Normal 7 3 5 3 4" xfId="5142" xr:uid="{00000000-0005-0000-0000-0000FF140000}"/>
    <cellStyle name="Normal 7 3 5 4" xfId="1925" xr:uid="{00000000-0005-0000-0000-000000150000}"/>
    <cellStyle name="Normal 7 3 5 4 2" xfId="7769" xr:uid="{00000000-0005-0000-0000-000001150000}"/>
    <cellStyle name="Normal 7 3 5 5" xfId="6297" xr:uid="{00000000-0005-0000-0000-000002150000}"/>
    <cellStyle name="Normal 7 3 5 6" xfId="3977" xr:uid="{00000000-0005-0000-0000-000003150000}"/>
    <cellStyle name="Normal 7 3 6" xfId="892" xr:uid="{00000000-0005-0000-0000-000004150000}"/>
    <cellStyle name="Normal 7 3 6 2" xfId="1472" xr:uid="{00000000-0005-0000-0000-000005150000}"/>
    <cellStyle name="Normal 7 3 6 2 2" xfId="2949" xr:uid="{00000000-0005-0000-0000-000006150000}"/>
    <cellStyle name="Normal 7 3 6 2 2 2" xfId="8793" xr:uid="{00000000-0005-0000-0000-000007150000}"/>
    <cellStyle name="Normal 7 3 6 2 3" xfId="7316" xr:uid="{00000000-0005-0000-0000-000008150000}"/>
    <cellStyle name="Normal 7 3 6 2 4" xfId="5001" xr:uid="{00000000-0005-0000-0000-000009150000}"/>
    <cellStyle name="Normal 7 3 6 3" xfId="2364" xr:uid="{00000000-0005-0000-0000-00000A150000}"/>
    <cellStyle name="Normal 7 3 6 3 2" xfId="8208" xr:uid="{00000000-0005-0000-0000-00000B150000}"/>
    <cellStyle name="Normal 7 3 6 4" xfId="6736" xr:uid="{00000000-0005-0000-0000-00000C150000}"/>
    <cellStyle name="Normal 7 3 6 5" xfId="4416" xr:uid="{00000000-0005-0000-0000-00000D150000}"/>
    <cellStyle name="Normal 7 3 7" xfId="636" xr:uid="{00000000-0005-0000-0000-00000E150000}"/>
    <cellStyle name="Normal 7 3 7 2" xfId="3536" xr:uid="{00000000-0005-0000-0000-00000F150000}"/>
    <cellStyle name="Normal 7 3 7 2 2" xfId="9380" xr:uid="{00000000-0005-0000-0000-000010150000}"/>
    <cellStyle name="Normal 7 3 7 2 3" xfId="5588" xr:uid="{00000000-0005-0000-0000-000011150000}"/>
    <cellStyle name="Normal 7 3 7 3" xfId="2108" xr:uid="{00000000-0005-0000-0000-000012150000}"/>
    <cellStyle name="Normal 7 3 7 3 2" xfId="7952" xr:uid="{00000000-0005-0000-0000-000013150000}"/>
    <cellStyle name="Normal 7 3 7 4" xfId="6480" xr:uid="{00000000-0005-0000-0000-000014150000}"/>
    <cellStyle name="Normal 7 3 7 5" xfId="4160" xr:uid="{00000000-0005-0000-0000-000015150000}"/>
    <cellStyle name="Normal 7 3 8" xfId="1216" xr:uid="{00000000-0005-0000-0000-000016150000}"/>
    <cellStyle name="Normal 7 3 8 2" xfId="2693" xr:uid="{00000000-0005-0000-0000-000017150000}"/>
    <cellStyle name="Normal 7 3 8 2 2" xfId="8537" xr:uid="{00000000-0005-0000-0000-000018150000}"/>
    <cellStyle name="Normal 7 3 8 3" xfId="7060" xr:uid="{00000000-0005-0000-0000-000019150000}"/>
    <cellStyle name="Normal 7 3 8 4" xfId="4745" xr:uid="{00000000-0005-0000-0000-00001A150000}"/>
    <cellStyle name="Normal 7 3 9" xfId="312" xr:uid="{00000000-0005-0000-0000-00001B150000}"/>
    <cellStyle name="Normal 7 3 9 2" xfId="3279" xr:uid="{00000000-0005-0000-0000-00001C150000}"/>
    <cellStyle name="Normal 7 3 9 2 2" xfId="9123" xr:uid="{00000000-0005-0000-0000-00001D150000}"/>
    <cellStyle name="Normal 7 3 9 3" xfId="6156" xr:uid="{00000000-0005-0000-0000-00001E150000}"/>
    <cellStyle name="Normal 7 3 9 4" xfId="5331" xr:uid="{00000000-0005-0000-0000-00001F150000}"/>
    <cellStyle name="Normal 7 4" xfId="63" xr:uid="{00000000-0005-0000-0000-000020150000}"/>
    <cellStyle name="Normal 7 4 10" xfId="1792" xr:uid="{00000000-0005-0000-0000-000021150000}"/>
    <cellStyle name="Normal 7 4 10 2" xfId="7636" xr:uid="{00000000-0005-0000-0000-000022150000}"/>
    <cellStyle name="Normal 7 4 11" xfId="5908" xr:uid="{00000000-0005-0000-0000-000023150000}"/>
    <cellStyle name="Normal 7 4 12" xfId="3844" xr:uid="{00000000-0005-0000-0000-000024150000}"/>
    <cellStyle name="Normal 7 4 2" xfId="107" xr:uid="{00000000-0005-0000-0000-000025150000}"/>
    <cellStyle name="Normal 7 4 2 2" xfId="235" xr:uid="{00000000-0005-0000-0000-000026150000}"/>
    <cellStyle name="Normal 7 4 2 2 2" xfId="1127" xr:uid="{00000000-0005-0000-0000-000027150000}"/>
    <cellStyle name="Normal 7 4 2 2 2 2" xfId="1707" xr:uid="{00000000-0005-0000-0000-000028150000}"/>
    <cellStyle name="Normal 7 4 2 2 2 2 2" xfId="3184" xr:uid="{00000000-0005-0000-0000-000029150000}"/>
    <cellStyle name="Normal 7 4 2 2 2 2 2 2" xfId="9028" xr:uid="{00000000-0005-0000-0000-00002A150000}"/>
    <cellStyle name="Normal 7 4 2 2 2 2 3" xfId="7551" xr:uid="{00000000-0005-0000-0000-00002B150000}"/>
    <cellStyle name="Normal 7 4 2 2 2 2 4" xfId="5236" xr:uid="{00000000-0005-0000-0000-00002C150000}"/>
    <cellStyle name="Normal 7 4 2 2 2 3" xfId="2599" xr:uid="{00000000-0005-0000-0000-00002D150000}"/>
    <cellStyle name="Normal 7 4 2 2 2 3 2" xfId="8443" xr:uid="{00000000-0005-0000-0000-00002E150000}"/>
    <cellStyle name="Normal 7 4 2 2 2 4" xfId="6971" xr:uid="{00000000-0005-0000-0000-00002F150000}"/>
    <cellStyle name="Normal 7 4 2 2 2 5" xfId="4651" xr:uid="{00000000-0005-0000-0000-000030150000}"/>
    <cellStyle name="Normal 7 4 2 2 3" xfId="815" xr:uid="{00000000-0005-0000-0000-000031150000}"/>
    <cellStyle name="Normal 7 4 2 2 3 2" xfId="3715" xr:uid="{00000000-0005-0000-0000-000032150000}"/>
    <cellStyle name="Normal 7 4 2 2 3 2 2" xfId="9559" xr:uid="{00000000-0005-0000-0000-000033150000}"/>
    <cellStyle name="Normal 7 4 2 2 3 2 3" xfId="5767" xr:uid="{00000000-0005-0000-0000-000034150000}"/>
    <cellStyle name="Normal 7 4 2 2 3 3" xfId="2287" xr:uid="{00000000-0005-0000-0000-000035150000}"/>
    <cellStyle name="Normal 7 4 2 2 3 3 2" xfId="8131" xr:uid="{00000000-0005-0000-0000-000036150000}"/>
    <cellStyle name="Normal 7 4 2 2 3 4" xfId="6659" xr:uid="{00000000-0005-0000-0000-000037150000}"/>
    <cellStyle name="Normal 7 4 2 2 3 5" xfId="4339" xr:uid="{00000000-0005-0000-0000-000038150000}"/>
    <cellStyle name="Normal 7 4 2 2 4" xfId="1395" xr:uid="{00000000-0005-0000-0000-000039150000}"/>
    <cellStyle name="Normal 7 4 2 2 4 2" xfId="2872" xr:uid="{00000000-0005-0000-0000-00003A150000}"/>
    <cellStyle name="Normal 7 4 2 2 4 2 2" xfId="8716" xr:uid="{00000000-0005-0000-0000-00003B150000}"/>
    <cellStyle name="Normal 7 4 2 2 4 3" xfId="7239" xr:uid="{00000000-0005-0000-0000-00003C150000}"/>
    <cellStyle name="Normal 7 4 2 2 4 4" xfId="4924" xr:uid="{00000000-0005-0000-0000-00003D150000}"/>
    <cellStyle name="Normal 7 4 2 2 5" xfId="547" xr:uid="{00000000-0005-0000-0000-00003E150000}"/>
    <cellStyle name="Normal 7 4 2 2 5 2" xfId="3313" xr:uid="{00000000-0005-0000-0000-00003F150000}"/>
    <cellStyle name="Normal 7 4 2 2 5 2 2" xfId="9157" xr:uid="{00000000-0005-0000-0000-000040150000}"/>
    <cellStyle name="Normal 7 4 2 2 5 3" xfId="6391" xr:uid="{00000000-0005-0000-0000-000041150000}"/>
    <cellStyle name="Normal 7 4 2 2 5 4" xfId="5365" xr:uid="{00000000-0005-0000-0000-000042150000}"/>
    <cellStyle name="Normal 7 4 2 2 6" xfId="2019" xr:uid="{00000000-0005-0000-0000-000043150000}"/>
    <cellStyle name="Normal 7 4 2 2 6 2" xfId="7863" xr:uid="{00000000-0005-0000-0000-000044150000}"/>
    <cellStyle name="Normal 7 4 2 2 7" xfId="6079" xr:uid="{00000000-0005-0000-0000-000045150000}"/>
    <cellStyle name="Normal 7 4 2 2 8" xfId="4071" xr:uid="{00000000-0005-0000-0000-000046150000}"/>
    <cellStyle name="Normal 7 4 2 3" xfId="943" xr:uid="{00000000-0005-0000-0000-000047150000}"/>
    <cellStyle name="Normal 7 4 2 3 2" xfId="1523" xr:uid="{00000000-0005-0000-0000-000048150000}"/>
    <cellStyle name="Normal 7 4 2 3 2 2" xfId="3000" xr:uid="{00000000-0005-0000-0000-000049150000}"/>
    <cellStyle name="Normal 7 4 2 3 2 2 2" xfId="8844" xr:uid="{00000000-0005-0000-0000-00004A150000}"/>
    <cellStyle name="Normal 7 4 2 3 2 3" xfId="7367" xr:uid="{00000000-0005-0000-0000-00004B150000}"/>
    <cellStyle name="Normal 7 4 2 3 2 4" xfId="5052" xr:uid="{00000000-0005-0000-0000-00004C150000}"/>
    <cellStyle name="Normal 7 4 2 3 3" xfId="2415" xr:uid="{00000000-0005-0000-0000-00004D150000}"/>
    <cellStyle name="Normal 7 4 2 3 3 2" xfId="8259" xr:uid="{00000000-0005-0000-0000-00004E150000}"/>
    <cellStyle name="Normal 7 4 2 3 4" xfId="6787" xr:uid="{00000000-0005-0000-0000-00004F150000}"/>
    <cellStyle name="Normal 7 4 2 3 5" xfId="4467" xr:uid="{00000000-0005-0000-0000-000050150000}"/>
    <cellStyle name="Normal 7 4 2 4" xfId="687" xr:uid="{00000000-0005-0000-0000-000051150000}"/>
    <cellStyle name="Normal 7 4 2 4 2" xfId="3587" xr:uid="{00000000-0005-0000-0000-000052150000}"/>
    <cellStyle name="Normal 7 4 2 4 2 2" xfId="9431" xr:uid="{00000000-0005-0000-0000-000053150000}"/>
    <cellStyle name="Normal 7 4 2 4 2 3" xfId="5639" xr:uid="{00000000-0005-0000-0000-000054150000}"/>
    <cellStyle name="Normal 7 4 2 4 3" xfId="2159" xr:uid="{00000000-0005-0000-0000-000055150000}"/>
    <cellStyle name="Normal 7 4 2 4 3 2" xfId="8003" xr:uid="{00000000-0005-0000-0000-000056150000}"/>
    <cellStyle name="Normal 7 4 2 4 4" xfId="6531" xr:uid="{00000000-0005-0000-0000-000057150000}"/>
    <cellStyle name="Normal 7 4 2 4 5" xfId="4211" xr:uid="{00000000-0005-0000-0000-000058150000}"/>
    <cellStyle name="Normal 7 4 2 5" xfId="1267" xr:uid="{00000000-0005-0000-0000-000059150000}"/>
    <cellStyle name="Normal 7 4 2 5 2" xfId="2744" xr:uid="{00000000-0005-0000-0000-00005A150000}"/>
    <cellStyle name="Normal 7 4 2 5 2 2" xfId="8588" xr:uid="{00000000-0005-0000-0000-00005B150000}"/>
    <cellStyle name="Normal 7 4 2 5 3" xfId="7111" xr:uid="{00000000-0005-0000-0000-00005C150000}"/>
    <cellStyle name="Normal 7 4 2 5 4" xfId="4796" xr:uid="{00000000-0005-0000-0000-00005D150000}"/>
    <cellStyle name="Normal 7 4 2 6" xfId="363" xr:uid="{00000000-0005-0000-0000-00005E150000}"/>
    <cellStyle name="Normal 7 4 2 6 2" xfId="3375" xr:uid="{00000000-0005-0000-0000-00005F150000}"/>
    <cellStyle name="Normal 7 4 2 6 2 2" xfId="9219" xr:uid="{00000000-0005-0000-0000-000060150000}"/>
    <cellStyle name="Normal 7 4 2 6 3" xfId="6207" xr:uid="{00000000-0005-0000-0000-000061150000}"/>
    <cellStyle name="Normal 7 4 2 6 4" xfId="5427" xr:uid="{00000000-0005-0000-0000-000062150000}"/>
    <cellStyle name="Normal 7 4 2 7" xfId="1835" xr:uid="{00000000-0005-0000-0000-000063150000}"/>
    <cellStyle name="Normal 7 4 2 7 2" xfId="7679" xr:uid="{00000000-0005-0000-0000-000064150000}"/>
    <cellStyle name="Normal 7 4 2 8" xfId="5951" xr:uid="{00000000-0005-0000-0000-000065150000}"/>
    <cellStyle name="Normal 7 4 2 9" xfId="3887" xr:uid="{00000000-0005-0000-0000-000066150000}"/>
    <cellStyle name="Normal 7 4 3" xfId="149" xr:uid="{00000000-0005-0000-0000-000067150000}"/>
    <cellStyle name="Normal 7 4 3 2" xfId="277" xr:uid="{00000000-0005-0000-0000-000068150000}"/>
    <cellStyle name="Normal 7 4 3 2 2" xfId="1169" xr:uid="{00000000-0005-0000-0000-000069150000}"/>
    <cellStyle name="Normal 7 4 3 2 2 2" xfId="1749" xr:uid="{00000000-0005-0000-0000-00006A150000}"/>
    <cellStyle name="Normal 7 4 3 2 2 2 2" xfId="3226" xr:uid="{00000000-0005-0000-0000-00006B150000}"/>
    <cellStyle name="Normal 7 4 3 2 2 2 2 2" xfId="9070" xr:uid="{00000000-0005-0000-0000-00006C150000}"/>
    <cellStyle name="Normal 7 4 3 2 2 2 3" xfId="7593" xr:uid="{00000000-0005-0000-0000-00006D150000}"/>
    <cellStyle name="Normal 7 4 3 2 2 2 4" xfId="5278" xr:uid="{00000000-0005-0000-0000-00006E150000}"/>
    <cellStyle name="Normal 7 4 3 2 2 3" xfId="2641" xr:uid="{00000000-0005-0000-0000-00006F150000}"/>
    <cellStyle name="Normal 7 4 3 2 2 3 2" xfId="8485" xr:uid="{00000000-0005-0000-0000-000070150000}"/>
    <cellStyle name="Normal 7 4 3 2 2 4" xfId="7013" xr:uid="{00000000-0005-0000-0000-000071150000}"/>
    <cellStyle name="Normal 7 4 3 2 2 5" xfId="4693" xr:uid="{00000000-0005-0000-0000-000072150000}"/>
    <cellStyle name="Normal 7 4 3 2 3" xfId="857" xr:uid="{00000000-0005-0000-0000-000073150000}"/>
    <cellStyle name="Normal 7 4 3 2 3 2" xfId="3757" xr:uid="{00000000-0005-0000-0000-000074150000}"/>
    <cellStyle name="Normal 7 4 3 2 3 2 2" xfId="9601" xr:uid="{00000000-0005-0000-0000-000075150000}"/>
    <cellStyle name="Normal 7 4 3 2 3 2 3" xfId="5809" xr:uid="{00000000-0005-0000-0000-000076150000}"/>
    <cellStyle name="Normal 7 4 3 2 3 3" xfId="2329" xr:uid="{00000000-0005-0000-0000-000077150000}"/>
    <cellStyle name="Normal 7 4 3 2 3 3 2" xfId="8173" xr:uid="{00000000-0005-0000-0000-000078150000}"/>
    <cellStyle name="Normal 7 4 3 2 3 4" xfId="6701" xr:uid="{00000000-0005-0000-0000-000079150000}"/>
    <cellStyle name="Normal 7 4 3 2 3 5" xfId="4381" xr:uid="{00000000-0005-0000-0000-00007A150000}"/>
    <cellStyle name="Normal 7 4 3 2 4" xfId="1437" xr:uid="{00000000-0005-0000-0000-00007B150000}"/>
    <cellStyle name="Normal 7 4 3 2 4 2" xfId="2914" xr:uid="{00000000-0005-0000-0000-00007C150000}"/>
    <cellStyle name="Normal 7 4 3 2 4 2 2" xfId="8758" xr:uid="{00000000-0005-0000-0000-00007D150000}"/>
    <cellStyle name="Normal 7 4 3 2 4 3" xfId="7281" xr:uid="{00000000-0005-0000-0000-00007E150000}"/>
    <cellStyle name="Normal 7 4 3 2 4 4" xfId="4966" xr:uid="{00000000-0005-0000-0000-00007F150000}"/>
    <cellStyle name="Normal 7 4 3 2 5" xfId="589" xr:uid="{00000000-0005-0000-0000-000080150000}"/>
    <cellStyle name="Normal 7 4 3 2 5 2" xfId="3489" xr:uid="{00000000-0005-0000-0000-000081150000}"/>
    <cellStyle name="Normal 7 4 3 2 5 2 2" xfId="9333" xr:uid="{00000000-0005-0000-0000-000082150000}"/>
    <cellStyle name="Normal 7 4 3 2 5 3" xfId="6433" xr:uid="{00000000-0005-0000-0000-000083150000}"/>
    <cellStyle name="Normal 7 4 3 2 5 4" xfId="5541" xr:uid="{00000000-0005-0000-0000-000084150000}"/>
    <cellStyle name="Normal 7 4 3 2 6" xfId="2061" xr:uid="{00000000-0005-0000-0000-000085150000}"/>
    <cellStyle name="Normal 7 4 3 2 6 2" xfId="7905" xr:uid="{00000000-0005-0000-0000-000086150000}"/>
    <cellStyle name="Normal 7 4 3 2 7" xfId="6121" xr:uid="{00000000-0005-0000-0000-000087150000}"/>
    <cellStyle name="Normal 7 4 3 2 8" xfId="4113" xr:uid="{00000000-0005-0000-0000-000088150000}"/>
    <cellStyle name="Normal 7 4 3 3" xfId="985" xr:uid="{00000000-0005-0000-0000-000089150000}"/>
    <cellStyle name="Normal 7 4 3 3 2" xfId="1565" xr:uid="{00000000-0005-0000-0000-00008A150000}"/>
    <cellStyle name="Normal 7 4 3 3 2 2" xfId="3042" xr:uid="{00000000-0005-0000-0000-00008B150000}"/>
    <cellStyle name="Normal 7 4 3 3 2 2 2" xfId="8886" xr:uid="{00000000-0005-0000-0000-00008C150000}"/>
    <cellStyle name="Normal 7 4 3 3 2 3" xfId="7409" xr:uid="{00000000-0005-0000-0000-00008D150000}"/>
    <cellStyle name="Normal 7 4 3 3 2 4" xfId="5094" xr:uid="{00000000-0005-0000-0000-00008E150000}"/>
    <cellStyle name="Normal 7 4 3 3 3" xfId="2457" xr:uid="{00000000-0005-0000-0000-00008F150000}"/>
    <cellStyle name="Normal 7 4 3 3 3 2" xfId="8301" xr:uid="{00000000-0005-0000-0000-000090150000}"/>
    <cellStyle name="Normal 7 4 3 3 4" xfId="6829" xr:uid="{00000000-0005-0000-0000-000091150000}"/>
    <cellStyle name="Normal 7 4 3 3 5" xfId="4509" xr:uid="{00000000-0005-0000-0000-000092150000}"/>
    <cellStyle name="Normal 7 4 3 4" xfId="729" xr:uid="{00000000-0005-0000-0000-000093150000}"/>
    <cellStyle name="Normal 7 4 3 4 2" xfId="3629" xr:uid="{00000000-0005-0000-0000-000094150000}"/>
    <cellStyle name="Normal 7 4 3 4 2 2" xfId="9473" xr:uid="{00000000-0005-0000-0000-000095150000}"/>
    <cellStyle name="Normal 7 4 3 4 2 3" xfId="5681" xr:uid="{00000000-0005-0000-0000-000096150000}"/>
    <cellStyle name="Normal 7 4 3 4 3" xfId="2201" xr:uid="{00000000-0005-0000-0000-000097150000}"/>
    <cellStyle name="Normal 7 4 3 4 3 2" xfId="8045" xr:uid="{00000000-0005-0000-0000-000098150000}"/>
    <cellStyle name="Normal 7 4 3 4 4" xfId="6573" xr:uid="{00000000-0005-0000-0000-000099150000}"/>
    <cellStyle name="Normal 7 4 3 4 5" xfId="4253" xr:uid="{00000000-0005-0000-0000-00009A150000}"/>
    <cellStyle name="Normal 7 4 3 5" xfId="1309" xr:uid="{00000000-0005-0000-0000-00009B150000}"/>
    <cellStyle name="Normal 7 4 3 5 2" xfId="2786" xr:uid="{00000000-0005-0000-0000-00009C150000}"/>
    <cellStyle name="Normal 7 4 3 5 2 2" xfId="8630" xr:uid="{00000000-0005-0000-0000-00009D150000}"/>
    <cellStyle name="Normal 7 4 3 5 3" xfId="7153" xr:uid="{00000000-0005-0000-0000-00009E150000}"/>
    <cellStyle name="Normal 7 4 3 5 4" xfId="4838" xr:uid="{00000000-0005-0000-0000-00009F150000}"/>
    <cellStyle name="Normal 7 4 3 6" xfId="405" xr:uid="{00000000-0005-0000-0000-0000A0150000}"/>
    <cellStyle name="Normal 7 4 3 6 2" xfId="3264" xr:uid="{00000000-0005-0000-0000-0000A1150000}"/>
    <cellStyle name="Normal 7 4 3 6 2 2" xfId="9108" xr:uid="{00000000-0005-0000-0000-0000A2150000}"/>
    <cellStyle name="Normal 7 4 3 6 3" xfId="6249" xr:uid="{00000000-0005-0000-0000-0000A3150000}"/>
    <cellStyle name="Normal 7 4 3 6 4" xfId="5316" xr:uid="{00000000-0005-0000-0000-0000A4150000}"/>
    <cellStyle name="Normal 7 4 3 7" xfId="1877" xr:uid="{00000000-0005-0000-0000-0000A5150000}"/>
    <cellStyle name="Normal 7 4 3 7 2" xfId="7721" xr:uid="{00000000-0005-0000-0000-0000A6150000}"/>
    <cellStyle name="Normal 7 4 3 8" xfId="5993" xr:uid="{00000000-0005-0000-0000-0000A7150000}"/>
    <cellStyle name="Normal 7 4 3 9" xfId="3929" xr:uid="{00000000-0005-0000-0000-0000A8150000}"/>
    <cellStyle name="Normal 7 4 4" xfId="192" xr:uid="{00000000-0005-0000-0000-0000A9150000}"/>
    <cellStyle name="Normal 7 4 4 2" xfId="1084" xr:uid="{00000000-0005-0000-0000-0000AA150000}"/>
    <cellStyle name="Normal 7 4 4 2 2" xfId="1664" xr:uid="{00000000-0005-0000-0000-0000AB150000}"/>
    <cellStyle name="Normal 7 4 4 2 2 2" xfId="3141" xr:uid="{00000000-0005-0000-0000-0000AC150000}"/>
    <cellStyle name="Normal 7 4 4 2 2 2 2" xfId="8985" xr:uid="{00000000-0005-0000-0000-0000AD150000}"/>
    <cellStyle name="Normal 7 4 4 2 2 3" xfId="7508" xr:uid="{00000000-0005-0000-0000-0000AE150000}"/>
    <cellStyle name="Normal 7 4 4 2 2 4" xfId="5193" xr:uid="{00000000-0005-0000-0000-0000AF150000}"/>
    <cellStyle name="Normal 7 4 4 2 3" xfId="2556" xr:uid="{00000000-0005-0000-0000-0000B0150000}"/>
    <cellStyle name="Normal 7 4 4 2 3 2" xfId="8400" xr:uid="{00000000-0005-0000-0000-0000B1150000}"/>
    <cellStyle name="Normal 7 4 4 2 4" xfId="6928" xr:uid="{00000000-0005-0000-0000-0000B2150000}"/>
    <cellStyle name="Normal 7 4 4 2 5" xfId="4608" xr:uid="{00000000-0005-0000-0000-0000B3150000}"/>
    <cellStyle name="Normal 7 4 4 3" xfId="772" xr:uid="{00000000-0005-0000-0000-0000B4150000}"/>
    <cellStyle name="Normal 7 4 4 3 2" xfId="3672" xr:uid="{00000000-0005-0000-0000-0000B5150000}"/>
    <cellStyle name="Normal 7 4 4 3 2 2" xfId="9516" xr:uid="{00000000-0005-0000-0000-0000B6150000}"/>
    <cellStyle name="Normal 7 4 4 3 2 3" xfId="5724" xr:uid="{00000000-0005-0000-0000-0000B7150000}"/>
    <cellStyle name="Normal 7 4 4 3 3" xfId="2244" xr:uid="{00000000-0005-0000-0000-0000B8150000}"/>
    <cellStyle name="Normal 7 4 4 3 3 2" xfId="8088" xr:uid="{00000000-0005-0000-0000-0000B9150000}"/>
    <cellStyle name="Normal 7 4 4 3 4" xfId="6616" xr:uid="{00000000-0005-0000-0000-0000BA150000}"/>
    <cellStyle name="Normal 7 4 4 3 5" xfId="4296" xr:uid="{00000000-0005-0000-0000-0000BB150000}"/>
    <cellStyle name="Normal 7 4 4 4" xfId="1352" xr:uid="{00000000-0005-0000-0000-0000BC150000}"/>
    <cellStyle name="Normal 7 4 4 4 2" xfId="2829" xr:uid="{00000000-0005-0000-0000-0000BD150000}"/>
    <cellStyle name="Normal 7 4 4 4 2 2" xfId="8673" xr:uid="{00000000-0005-0000-0000-0000BE150000}"/>
    <cellStyle name="Normal 7 4 4 4 3" xfId="7196" xr:uid="{00000000-0005-0000-0000-0000BF150000}"/>
    <cellStyle name="Normal 7 4 4 4 4" xfId="4881" xr:uid="{00000000-0005-0000-0000-0000C0150000}"/>
    <cellStyle name="Normal 7 4 4 5" xfId="504" xr:uid="{00000000-0005-0000-0000-0000C1150000}"/>
    <cellStyle name="Normal 7 4 4 5 2" xfId="3299" xr:uid="{00000000-0005-0000-0000-0000C2150000}"/>
    <cellStyle name="Normal 7 4 4 5 2 2" xfId="9143" xr:uid="{00000000-0005-0000-0000-0000C3150000}"/>
    <cellStyle name="Normal 7 4 4 5 3" xfId="6348" xr:uid="{00000000-0005-0000-0000-0000C4150000}"/>
    <cellStyle name="Normal 7 4 4 5 4" xfId="5351" xr:uid="{00000000-0005-0000-0000-0000C5150000}"/>
    <cellStyle name="Normal 7 4 4 6" xfId="1976" xr:uid="{00000000-0005-0000-0000-0000C6150000}"/>
    <cellStyle name="Normal 7 4 4 6 2" xfId="7820" xr:uid="{00000000-0005-0000-0000-0000C7150000}"/>
    <cellStyle name="Normal 7 4 4 7" xfId="6036" xr:uid="{00000000-0005-0000-0000-0000C8150000}"/>
    <cellStyle name="Normal 7 4 4 8" xfId="4028" xr:uid="{00000000-0005-0000-0000-0000C9150000}"/>
    <cellStyle name="Normal 7 4 5" xfId="461" xr:uid="{00000000-0005-0000-0000-0000CA150000}"/>
    <cellStyle name="Normal 7 4 5 2" xfId="1041" xr:uid="{00000000-0005-0000-0000-0000CB150000}"/>
    <cellStyle name="Normal 7 4 5 2 2" xfId="3801" xr:uid="{00000000-0005-0000-0000-0000CC150000}"/>
    <cellStyle name="Normal 7 4 5 2 2 2" xfId="9645" xr:uid="{00000000-0005-0000-0000-0000CD150000}"/>
    <cellStyle name="Normal 7 4 5 2 2 3" xfId="5853" xr:uid="{00000000-0005-0000-0000-0000CE150000}"/>
    <cellStyle name="Normal 7 4 5 2 3" xfId="2513" xr:uid="{00000000-0005-0000-0000-0000CF150000}"/>
    <cellStyle name="Normal 7 4 5 2 3 2" xfId="8357" xr:uid="{00000000-0005-0000-0000-0000D0150000}"/>
    <cellStyle name="Normal 7 4 5 2 4" xfId="6885" xr:uid="{00000000-0005-0000-0000-0000D1150000}"/>
    <cellStyle name="Normal 7 4 5 2 5" xfId="4565" xr:uid="{00000000-0005-0000-0000-0000D2150000}"/>
    <cellStyle name="Normal 7 4 5 3" xfId="1621" xr:uid="{00000000-0005-0000-0000-0000D3150000}"/>
    <cellStyle name="Normal 7 4 5 3 2" xfId="3098" xr:uid="{00000000-0005-0000-0000-0000D4150000}"/>
    <cellStyle name="Normal 7 4 5 3 2 2" xfId="8942" xr:uid="{00000000-0005-0000-0000-0000D5150000}"/>
    <cellStyle name="Normal 7 4 5 3 3" xfId="7465" xr:uid="{00000000-0005-0000-0000-0000D6150000}"/>
    <cellStyle name="Normal 7 4 5 3 4" xfId="5150" xr:uid="{00000000-0005-0000-0000-0000D7150000}"/>
    <cellStyle name="Normal 7 4 5 4" xfId="1933" xr:uid="{00000000-0005-0000-0000-0000D8150000}"/>
    <cellStyle name="Normal 7 4 5 4 2" xfId="7777" xr:uid="{00000000-0005-0000-0000-0000D9150000}"/>
    <cellStyle name="Normal 7 4 5 5" xfId="6305" xr:uid="{00000000-0005-0000-0000-0000DA150000}"/>
    <cellStyle name="Normal 7 4 5 6" xfId="3985" xr:uid="{00000000-0005-0000-0000-0000DB150000}"/>
    <cellStyle name="Normal 7 4 6" xfId="900" xr:uid="{00000000-0005-0000-0000-0000DC150000}"/>
    <cellStyle name="Normal 7 4 6 2" xfId="1480" xr:uid="{00000000-0005-0000-0000-0000DD150000}"/>
    <cellStyle name="Normal 7 4 6 2 2" xfId="2957" xr:uid="{00000000-0005-0000-0000-0000DE150000}"/>
    <cellStyle name="Normal 7 4 6 2 2 2" xfId="8801" xr:uid="{00000000-0005-0000-0000-0000DF150000}"/>
    <cellStyle name="Normal 7 4 6 2 3" xfId="7324" xr:uid="{00000000-0005-0000-0000-0000E0150000}"/>
    <cellStyle name="Normal 7 4 6 2 4" xfId="5009" xr:uid="{00000000-0005-0000-0000-0000E1150000}"/>
    <cellStyle name="Normal 7 4 6 3" xfId="2372" xr:uid="{00000000-0005-0000-0000-0000E2150000}"/>
    <cellStyle name="Normal 7 4 6 3 2" xfId="8216" xr:uid="{00000000-0005-0000-0000-0000E3150000}"/>
    <cellStyle name="Normal 7 4 6 4" xfId="6744" xr:uid="{00000000-0005-0000-0000-0000E4150000}"/>
    <cellStyle name="Normal 7 4 6 5" xfId="4424" xr:uid="{00000000-0005-0000-0000-0000E5150000}"/>
    <cellStyle name="Normal 7 4 7" xfId="644" xr:uid="{00000000-0005-0000-0000-0000E6150000}"/>
    <cellStyle name="Normal 7 4 7 2" xfId="3544" xr:uid="{00000000-0005-0000-0000-0000E7150000}"/>
    <cellStyle name="Normal 7 4 7 2 2" xfId="9388" xr:uid="{00000000-0005-0000-0000-0000E8150000}"/>
    <cellStyle name="Normal 7 4 7 2 3" xfId="5596" xr:uid="{00000000-0005-0000-0000-0000E9150000}"/>
    <cellStyle name="Normal 7 4 7 3" xfId="2116" xr:uid="{00000000-0005-0000-0000-0000EA150000}"/>
    <cellStyle name="Normal 7 4 7 3 2" xfId="7960" xr:uid="{00000000-0005-0000-0000-0000EB150000}"/>
    <cellStyle name="Normal 7 4 7 4" xfId="6488" xr:uid="{00000000-0005-0000-0000-0000EC150000}"/>
    <cellStyle name="Normal 7 4 7 5" xfId="4168" xr:uid="{00000000-0005-0000-0000-0000ED150000}"/>
    <cellStyle name="Normal 7 4 8" xfId="1224" xr:uid="{00000000-0005-0000-0000-0000EE150000}"/>
    <cellStyle name="Normal 7 4 8 2" xfId="2701" xr:uid="{00000000-0005-0000-0000-0000EF150000}"/>
    <cellStyle name="Normal 7 4 8 2 2" xfId="8545" xr:uid="{00000000-0005-0000-0000-0000F0150000}"/>
    <cellStyle name="Normal 7 4 8 3" xfId="7068" xr:uid="{00000000-0005-0000-0000-0000F1150000}"/>
    <cellStyle name="Normal 7 4 8 4" xfId="4753" xr:uid="{00000000-0005-0000-0000-0000F2150000}"/>
    <cellStyle name="Normal 7 4 9" xfId="320" xr:uid="{00000000-0005-0000-0000-0000F3150000}"/>
    <cellStyle name="Normal 7 4 9 2" xfId="3435" xr:uid="{00000000-0005-0000-0000-0000F4150000}"/>
    <cellStyle name="Normal 7 4 9 2 2" xfId="9279" xr:uid="{00000000-0005-0000-0000-0000F5150000}"/>
    <cellStyle name="Normal 7 4 9 3" xfId="6164" xr:uid="{00000000-0005-0000-0000-0000F6150000}"/>
    <cellStyle name="Normal 7 4 9 4" xfId="5487" xr:uid="{00000000-0005-0000-0000-0000F7150000}"/>
    <cellStyle name="Normal 7 5" xfId="40" xr:uid="{00000000-0005-0000-0000-0000F8150000}"/>
    <cellStyle name="Normal 7 5 10" xfId="1770" xr:uid="{00000000-0005-0000-0000-0000F9150000}"/>
    <cellStyle name="Normal 7 5 10 2" xfId="7614" xr:uid="{00000000-0005-0000-0000-0000FA150000}"/>
    <cellStyle name="Normal 7 5 11" xfId="5886" xr:uid="{00000000-0005-0000-0000-0000FB150000}"/>
    <cellStyle name="Normal 7 5 12" xfId="3822" xr:uid="{00000000-0005-0000-0000-0000FC150000}"/>
    <cellStyle name="Normal 7 5 2" xfId="85" xr:uid="{00000000-0005-0000-0000-0000FD150000}"/>
    <cellStyle name="Normal 7 5 2 2" xfId="213" xr:uid="{00000000-0005-0000-0000-0000FE150000}"/>
    <cellStyle name="Normal 7 5 2 2 2" xfId="1105" xr:uid="{00000000-0005-0000-0000-0000FF150000}"/>
    <cellStyle name="Normal 7 5 2 2 2 2" xfId="1685" xr:uid="{00000000-0005-0000-0000-000000160000}"/>
    <cellStyle name="Normal 7 5 2 2 2 2 2" xfId="3162" xr:uid="{00000000-0005-0000-0000-000001160000}"/>
    <cellStyle name="Normal 7 5 2 2 2 2 2 2" xfId="9006" xr:uid="{00000000-0005-0000-0000-000002160000}"/>
    <cellStyle name="Normal 7 5 2 2 2 2 3" xfId="7529" xr:uid="{00000000-0005-0000-0000-000003160000}"/>
    <cellStyle name="Normal 7 5 2 2 2 2 4" xfId="5214" xr:uid="{00000000-0005-0000-0000-000004160000}"/>
    <cellStyle name="Normal 7 5 2 2 2 3" xfId="2577" xr:uid="{00000000-0005-0000-0000-000005160000}"/>
    <cellStyle name="Normal 7 5 2 2 2 3 2" xfId="8421" xr:uid="{00000000-0005-0000-0000-000006160000}"/>
    <cellStyle name="Normal 7 5 2 2 2 4" xfId="6949" xr:uid="{00000000-0005-0000-0000-000007160000}"/>
    <cellStyle name="Normal 7 5 2 2 2 5" xfId="4629" xr:uid="{00000000-0005-0000-0000-000008160000}"/>
    <cellStyle name="Normal 7 5 2 2 3" xfId="793" xr:uid="{00000000-0005-0000-0000-000009160000}"/>
    <cellStyle name="Normal 7 5 2 2 3 2" xfId="3693" xr:uid="{00000000-0005-0000-0000-00000A160000}"/>
    <cellStyle name="Normal 7 5 2 2 3 2 2" xfId="9537" xr:uid="{00000000-0005-0000-0000-00000B160000}"/>
    <cellStyle name="Normal 7 5 2 2 3 2 3" xfId="5745" xr:uid="{00000000-0005-0000-0000-00000C160000}"/>
    <cellStyle name="Normal 7 5 2 2 3 3" xfId="2265" xr:uid="{00000000-0005-0000-0000-00000D160000}"/>
    <cellStyle name="Normal 7 5 2 2 3 3 2" xfId="8109" xr:uid="{00000000-0005-0000-0000-00000E160000}"/>
    <cellStyle name="Normal 7 5 2 2 3 4" xfId="6637" xr:uid="{00000000-0005-0000-0000-00000F160000}"/>
    <cellStyle name="Normal 7 5 2 2 3 5" xfId="4317" xr:uid="{00000000-0005-0000-0000-000010160000}"/>
    <cellStyle name="Normal 7 5 2 2 4" xfId="1373" xr:uid="{00000000-0005-0000-0000-000011160000}"/>
    <cellStyle name="Normal 7 5 2 2 4 2" xfId="2850" xr:uid="{00000000-0005-0000-0000-000012160000}"/>
    <cellStyle name="Normal 7 5 2 2 4 2 2" xfId="8694" xr:uid="{00000000-0005-0000-0000-000013160000}"/>
    <cellStyle name="Normal 7 5 2 2 4 3" xfId="7217" xr:uid="{00000000-0005-0000-0000-000014160000}"/>
    <cellStyle name="Normal 7 5 2 2 4 4" xfId="4902" xr:uid="{00000000-0005-0000-0000-000015160000}"/>
    <cellStyle name="Normal 7 5 2 2 5" xfId="525" xr:uid="{00000000-0005-0000-0000-000016160000}"/>
    <cellStyle name="Normal 7 5 2 2 5 2" xfId="3333" xr:uid="{00000000-0005-0000-0000-000017160000}"/>
    <cellStyle name="Normal 7 5 2 2 5 2 2" xfId="9177" xr:uid="{00000000-0005-0000-0000-000018160000}"/>
    <cellStyle name="Normal 7 5 2 2 5 3" xfId="6369" xr:uid="{00000000-0005-0000-0000-000019160000}"/>
    <cellStyle name="Normal 7 5 2 2 5 4" xfId="5385" xr:uid="{00000000-0005-0000-0000-00001A160000}"/>
    <cellStyle name="Normal 7 5 2 2 6" xfId="1997" xr:uid="{00000000-0005-0000-0000-00001B160000}"/>
    <cellStyle name="Normal 7 5 2 2 6 2" xfId="7841" xr:uid="{00000000-0005-0000-0000-00001C160000}"/>
    <cellStyle name="Normal 7 5 2 2 7" xfId="6057" xr:uid="{00000000-0005-0000-0000-00001D160000}"/>
    <cellStyle name="Normal 7 5 2 2 8" xfId="4049" xr:uid="{00000000-0005-0000-0000-00001E160000}"/>
    <cellStyle name="Normal 7 5 2 3" xfId="921" xr:uid="{00000000-0005-0000-0000-00001F160000}"/>
    <cellStyle name="Normal 7 5 2 3 2" xfId="1501" xr:uid="{00000000-0005-0000-0000-000020160000}"/>
    <cellStyle name="Normal 7 5 2 3 2 2" xfId="2978" xr:uid="{00000000-0005-0000-0000-000021160000}"/>
    <cellStyle name="Normal 7 5 2 3 2 2 2" xfId="8822" xr:uid="{00000000-0005-0000-0000-000022160000}"/>
    <cellStyle name="Normal 7 5 2 3 2 3" xfId="7345" xr:uid="{00000000-0005-0000-0000-000023160000}"/>
    <cellStyle name="Normal 7 5 2 3 2 4" xfId="5030" xr:uid="{00000000-0005-0000-0000-000024160000}"/>
    <cellStyle name="Normal 7 5 2 3 3" xfId="2393" xr:uid="{00000000-0005-0000-0000-000025160000}"/>
    <cellStyle name="Normal 7 5 2 3 3 2" xfId="8237" xr:uid="{00000000-0005-0000-0000-000026160000}"/>
    <cellStyle name="Normal 7 5 2 3 4" xfId="6765" xr:uid="{00000000-0005-0000-0000-000027160000}"/>
    <cellStyle name="Normal 7 5 2 3 5" xfId="4445" xr:uid="{00000000-0005-0000-0000-000028160000}"/>
    <cellStyle name="Normal 7 5 2 4" xfId="665" xr:uid="{00000000-0005-0000-0000-000029160000}"/>
    <cellStyle name="Normal 7 5 2 4 2" xfId="3565" xr:uid="{00000000-0005-0000-0000-00002A160000}"/>
    <cellStyle name="Normal 7 5 2 4 2 2" xfId="9409" xr:uid="{00000000-0005-0000-0000-00002B160000}"/>
    <cellStyle name="Normal 7 5 2 4 2 3" xfId="5617" xr:uid="{00000000-0005-0000-0000-00002C160000}"/>
    <cellStyle name="Normal 7 5 2 4 3" xfId="2137" xr:uid="{00000000-0005-0000-0000-00002D160000}"/>
    <cellStyle name="Normal 7 5 2 4 3 2" xfId="7981" xr:uid="{00000000-0005-0000-0000-00002E160000}"/>
    <cellStyle name="Normal 7 5 2 4 4" xfId="6509" xr:uid="{00000000-0005-0000-0000-00002F160000}"/>
    <cellStyle name="Normal 7 5 2 4 5" xfId="4189" xr:uid="{00000000-0005-0000-0000-000030160000}"/>
    <cellStyle name="Normal 7 5 2 5" xfId="1245" xr:uid="{00000000-0005-0000-0000-000031160000}"/>
    <cellStyle name="Normal 7 5 2 5 2" xfId="2722" xr:uid="{00000000-0005-0000-0000-000032160000}"/>
    <cellStyle name="Normal 7 5 2 5 2 2" xfId="8566" xr:uid="{00000000-0005-0000-0000-000033160000}"/>
    <cellStyle name="Normal 7 5 2 5 3" xfId="7089" xr:uid="{00000000-0005-0000-0000-000034160000}"/>
    <cellStyle name="Normal 7 5 2 5 4" xfId="4774" xr:uid="{00000000-0005-0000-0000-000035160000}"/>
    <cellStyle name="Normal 7 5 2 6" xfId="341" xr:uid="{00000000-0005-0000-0000-000036160000}"/>
    <cellStyle name="Normal 7 5 2 6 2" xfId="3420" xr:uid="{00000000-0005-0000-0000-000037160000}"/>
    <cellStyle name="Normal 7 5 2 6 2 2" xfId="9264" xr:uid="{00000000-0005-0000-0000-000038160000}"/>
    <cellStyle name="Normal 7 5 2 6 3" xfId="6185" xr:uid="{00000000-0005-0000-0000-000039160000}"/>
    <cellStyle name="Normal 7 5 2 6 4" xfId="5472" xr:uid="{00000000-0005-0000-0000-00003A160000}"/>
    <cellStyle name="Normal 7 5 2 7" xfId="1813" xr:uid="{00000000-0005-0000-0000-00003B160000}"/>
    <cellStyle name="Normal 7 5 2 7 2" xfId="7657" xr:uid="{00000000-0005-0000-0000-00003C160000}"/>
    <cellStyle name="Normal 7 5 2 8" xfId="5929" xr:uid="{00000000-0005-0000-0000-00003D160000}"/>
    <cellStyle name="Normal 7 5 2 9" xfId="3865" xr:uid="{00000000-0005-0000-0000-00003E160000}"/>
    <cellStyle name="Normal 7 5 3" xfId="127" xr:uid="{00000000-0005-0000-0000-00003F160000}"/>
    <cellStyle name="Normal 7 5 3 2" xfId="255" xr:uid="{00000000-0005-0000-0000-000040160000}"/>
    <cellStyle name="Normal 7 5 3 2 2" xfId="1147" xr:uid="{00000000-0005-0000-0000-000041160000}"/>
    <cellStyle name="Normal 7 5 3 2 2 2" xfId="1727" xr:uid="{00000000-0005-0000-0000-000042160000}"/>
    <cellStyle name="Normal 7 5 3 2 2 2 2" xfId="3204" xr:uid="{00000000-0005-0000-0000-000043160000}"/>
    <cellStyle name="Normal 7 5 3 2 2 2 2 2" xfId="9048" xr:uid="{00000000-0005-0000-0000-000044160000}"/>
    <cellStyle name="Normal 7 5 3 2 2 2 3" xfId="7571" xr:uid="{00000000-0005-0000-0000-000045160000}"/>
    <cellStyle name="Normal 7 5 3 2 2 2 4" xfId="5256" xr:uid="{00000000-0005-0000-0000-000046160000}"/>
    <cellStyle name="Normal 7 5 3 2 2 3" xfId="2619" xr:uid="{00000000-0005-0000-0000-000047160000}"/>
    <cellStyle name="Normal 7 5 3 2 2 3 2" xfId="8463" xr:uid="{00000000-0005-0000-0000-000048160000}"/>
    <cellStyle name="Normal 7 5 3 2 2 4" xfId="6991" xr:uid="{00000000-0005-0000-0000-000049160000}"/>
    <cellStyle name="Normal 7 5 3 2 2 5" xfId="4671" xr:uid="{00000000-0005-0000-0000-00004A160000}"/>
    <cellStyle name="Normal 7 5 3 2 3" xfId="835" xr:uid="{00000000-0005-0000-0000-00004B160000}"/>
    <cellStyle name="Normal 7 5 3 2 3 2" xfId="3735" xr:uid="{00000000-0005-0000-0000-00004C160000}"/>
    <cellStyle name="Normal 7 5 3 2 3 2 2" xfId="9579" xr:uid="{00000000-0005-0000-0000-00004D160000}"/>
    <cellStyle name="Normal 7 5 3 2 3 2 3" xfId="5787" xr:uid="{00000000-0005-0000-0000-00004E160000}"/>
    <cellStyle name="Normal 7 5 3 2 3 3" xfId="2307" xr:uid="{00000000-0005-0000-0000-00004F160000}"/>
    <cellStyle name="Normal 7 5 3 2 3 3 2" xfId="8151" xr:uid="{00000000-0005-0000-0000-000050160000}"/>
    <cellStyle name="Normal 7 5 3 2 3 4" xfId="6679" xr:uid="{00000000-0005-0000-0000-000051160000}"/>
    <cellStyle name="Normal 7 5 3 2 3 5" xfId="4359" xr:uid="{00000000-0005-0000-0000-000052160000}"/>
    <cellStyle name="Normal 7 5 3 2 4" xfId="1415" xr:uid="{00000000-0005-0000-0000-000053160000}"/>
    <cellStyle name="Normal 7 5 3 2 4 2" xfId="2892" xr:uid="{00000000-0005-0000-0000-000054160000}"/>
    <cellStyle name="Normal 7 5 3 2 4 2 2" xfId="8736" xr:uid="{00000000-0005-0000-0000-000055160000}"/>
    <cellStyle name="Normal 7 5 3 2 4 3" xfId="7259" xr:uid="{00000000-0005-0000-0000-000056160000}"/>
    <cellStyle name="Normal 7 5 3 2 4 4" xfId="4944" xr:uid="{00000000-0005-0000-0000-000057160000}"/>
    <cellStyle name="Normal 7 5 3 2 5" xfId="567" xr:uid="{00000000-0005-0000-0000-000058160000}"/>
    <cellStyle name="Normal 7 5 3 2 5 2" xfId="3467" xr:uid="{00000000-0005-0000-0000-000059160000}"/>
    <cellStyle name="Normal 7 5 3 2 5 2 2" xfId="9311" xr:uid="{00000000-0005-0000-0000-00005A160000}"/>
    <cellStyle name="Normal 7 5 3 2 5 3" xfId="6411" xr:uid="{00000000-0005-0000-0000-00005B160000}"/>
    <cellStyle name="Normal 7 5 3 2 5 4" xfId="5519" xr:uid="{00000000-0005-0000-0000-00005C160000}"/>
    <cellStyle name="Normal 7 5 3 2 6" xfId="2039" xr:uid="{00000000-0005-0000-0000-00005D160000}"/>
    <cellStyle name="Normal 7 5 3 2 6 2" xfId="7883" xr:uid="{00000000-0005-0000-0000-00005E160000}"/>
    <cellStyle name="Normal 7 5 3 2 7" xfId="6099" xr:uid="{00000000-0005-0000-0000-00005F160000}"/>
    <cellStyle name="Normal 7 5 3 2 8" xfId="4091" xr:uid="{00000000-0005-0000-0000-000060160000}"/>
    <cellStyle name="Normal 7 5 3 3" xfId="963" xr:uid="{00000000-0005-0000-0000-000061160000}"/>
    <cellStyle name="Normal 7 5 3 3 2" xfId="1543" xr:uid="{00000000-0005-0000-0000-000062160000}"/>
    <cellStyle name="Normal 7 5 3 3 2 2" xfId="3020" xr:uid="{00000000-0005-0000-0000-000063160000}"/>
    <cellStyle name="Normal 7 5 3 3 2 2 2" xfId="8864" xr:uid="{00000000-0005-0000-0000-000064160000}"/>
    <cellStyle name="Normal 7 5 3 3 2 3" xfId="7387" xr:uid="{00000000-0005-0000-0000-000065160000}"/>
    <cellStyle name="Normal 7 5 3 3 2 4" xfId="5072" xr:uid="{00000000-0005-0000-0000-000066160000}"/>
    <cellStyle name="Normal 7 5 3 3 3" xfId="2435" xr:uid="{00000000-0005-0000-0000-000067160000}"/>
    <cellStyle name="Normal 7 5 3 3 3 2" xfId="8279" xr:uid="{00000000-0005-0000-0000-000068160000}"/>
    <cellStyle name="Normal 7 5 3 3 4" xfId="6807" xr:uid="{00000000-0005-0000-0000-000069160000}"/>
    <cellStyle name="Normal 7 5 3 3 5" xfId="4487" xr:uid="{00000000-0005-0000-0000-00006A160000}"/>
    <cellStyle name="Normal 7 5 3 4" xfId="707" xr:uid="{00000000-0005-0000-0000-00006B160000}"/>
    <cellStyle name="Normal 7 5 3 4 2" xfId="3607" xr:uid="{00000000-0005-0000-0000-00006C160000}"/>
    <cellStyle name="Normal 7 5 3 4 2 2" xfId="9451" xr:uid="{00000000-0005-0000-0000-00006D160000}"/>
    <cellStyle name="Normal 7 5 3 4 2 3" xfId="5659" xr:uid="{00000000-0005-0000-0000-00006E160000}"/>
    <cellStyle name="Normal 7 5 3 4 3" xfId="2179" xr:uid="{00000000-0005-0000-0000-00006F160000}"/>
    <cellStyle name="Normal 7 5 3 4 3 2" xfId="8023" xr:uid="{00000000-0005-0000-0000-000070160000}"/>
    <cellStyle name="Normal 7 5 3 4 4" xfId="6551" xr:uid="{00000000-0005-0000-0000-000071160000}"/>
    <cellStyle name="Normal 7 5 3 4 5" xfId="4231" xr:uid="{00000000-0005-0000-0000-000072160000}"/>
    <cellStyle name="Normal 7 5 3 5" xfId="1287" xr:uid="{00000000-0005-0000-0000-000073160000}"/>
    <cellStyle name="Normal 7 5 3 5 2" xfId="2764" xr:uid="{00000000-0005-0000-0000-000074160000}"/>
    <cellStyle name="Normal 7 5 3 5 2 2" xfId="8608" xr:uid="{00000000-0005-0000-0000-000075160000}"/>
    <cellStyle name="Normal 7 5 3 5 3" xfId="7131" xr:uid="{00000000-0005-0000-0000-000076160000}"/>
    <cellStyle name="Normal 7 5 3 5 4" xfId="4816" xr:uid="{00000000-0005-0000-0000-000077160000}"/>
    <cellStyle name="Normal 7 5 3 6" xfId="383" xr:uid="{00000000-0005-0000-0000-000078160000}"/>
    <cellStyle name="Normal 7 5 3 6 2" xfId="3370" xr:uid="{00000000-0005-0000-0000-000079160000}"/>
    <cellStyle name="Normal 7 5 3 6 2 2" xfId="9214" xr:uid="{00000000-0005-0000-0000-00007A160000}"/>
    <cellStyle name="Normal 7 5 3 6 3" xfId="6227" xr:uid="{00000000-0005-0000-0000-00007B160000}"/>
    <cellStyle name="Normal 7 5 3 6 4" xfId="5422" xr:uid="{00000000-0005-0000-0000-00007C160000}"/>
    <cellStyle name="Normal 7 5 3 7" xfId="1855" xr:uid="{00000000-0005-0000-0000-00007D160000}"/>
    <cellStyle name="Normal 7 5 3 7 2" xfId="7699" xr:uid="{00000000-0005-0000-0000-00007E160000}"/>
    <cellStyle name="Normal 7 5 3 8" xfId="5971" xr:uid="{00000000-0005-0000-0000-00007F160000}"/>
    <cellStyle name="Normal 7 5 3 9" xfId="3907" xr:uid="{00000000-0005-0000-0000-000080160000}"/>
    <cellStyle name="Normal 7 5 4" xfId="170" xr:uid="{00000000-0005-0000-0000-000081160000}"/>
    <cellStyle name="Normal 7 5 4 2" xfId="1062" xr:uid="{00000000-0005-0000-0000-000082160000}"/>
    <cellStyle name="Normal 7 5 4 2 2" xfId="1642" xr:uid="{00000000-0005-0000-0000-000083160000}"/>
    <cellStyle name="Normal 7 5 4 2 2 2" xfId="3119" xr:uid="{00000000-0005-0000-0000-000084160000}"/>
    <cellStyle name="Normal 7 5 4 2 2 2 2" xfId="8963" xr:uid="{00000000-0005-0000-0000-000085160000}"/>
    <cellStyle name="Normal 7 5 4 2 2 3" xfId="7486" xr:uid="{00000000-0005-0000-0000-000086160000}"/>
    <cellStyle name="Normal 7 5 4 2 2 4" xfId="5171" xr:uid="{00000000-0005-0000-0000-000087160000}"/>
    <cellStyle name="Normal 7 5 4 2 3" xfId="2534" xr:uid="{00000000-0005-0000-0000-000088160000}"/>
    <cellStyle name="Normal 7 5 4 2 3 2" xfId="8378" xr:uid="{00000000-0005-0000-0000-000089160000}"/>
    <cellStyle name="Normal 7 5 4 2 4" xfId="6906" xr:uid="{00000000-0005-0000-0000-00008A160000}"/>
    <cellStyle name="Normal 7 5 4 2 5" xfId="4586" xr:uid="{00000000-0005-0000-0000-00008B160000}"/>
    <cellStyle name="Normal 7 5 4 3" xfId="750" xr:uid="{00000000-0005-0000-0000-00008C160000}"/>
    <cellStyle name="Normal 7 5 4 3 2" xfId="3650" xr:uid="{00000000-0005-0000-0000-00008D160000}"/>
    <cellStyle name="Normal 7 5 4 3 2 2" xfId="9494" xr:uid="{00000000-0005-0000-0000-00008E160000}"/>
    <cellStyle name="Normal 7 5 4 3 2 3" xfId="5702" xr:uid="{00000000-0005-0000-0000-00008F160000}"/>
    <cellStyle name="Normal 7 5 4 3 3" xfId="2222" xr:uid="{00000000-0005-0000-0000-000090160000}"/>
    <cellStyle name="Normal 7 5 4 3 3 2" xfId="8066" xr:uid="{00000000-0005-0000-0000-000091160000}"/>
    <cellStyle name="Normal 7 5 4 3 4" xfId="6594" xr:uid="{00000000-0005-0000-0000-000092160000}"/>
    <cellStyle name="Normal 7 5 4 3 5" xfId="4274" xr:uid="{00000000-0005-0000-0000-000093160000}"/>
    <cellStyle name="Normal 7 5 4 4" xfId="1330" xr:uid="{00000000-0005-0000-0000-000094160000}"/>
    <cellStyle name="Normal 7 5 4 4 2" xfId="2807" xr:uid="{00000000-0005-0000-0000-000095160000}"/>
    <cellStyle name="Normal 7 5 4 4 2 2" xfId="8651" xr:uid="{00000000-0005-0000-0000-000096160000}"/>
    <cellStyle name="Normal 7 5 4 4 3" xfId="7174" xr:uid="{00000000-0005-0000-0000-000097160000}"/>
    <cellStyle name="Normal 7 5 4 4 4" xfId="4859" xr:uid="{00000000-0005-0000-0000-000098160000}"/>
    <cellStyle name="Normal 7 5 4 5" xfId="482" xr:uid="{00000000-0005-0000-0000-000099160000}"/>
    <cellStyle name="Normal 7 5 4 5 2" xfId="3259" xr:uid="{00000000-0005-0000-0000-00009A160000}"/>
    <cellStyle name="Normal 7 5 4 5 2 2" xfId="9103" xr:uid="{00000000-0005-0000-0000-00009B160000}"/>
    <cellStyle name="Normal 7 5 4 5 3" xfId="6326" xr:uid="{00000000-0005-0000-0000-00009C160000}"/>
    <cellStyle name="Normal 7 5 4 5 4" xfId="5311" xr:uid="{00000000-0005-0000-0000-00009D160000}"/>
    <cellStyle name="Normal 7 5 4 6" xfId="1954" xr:uid="{00000000-0005-0000-0000-00009E160000}"/>
    <cellStyle name="Normal 7 5 4 6 2" xfId="7798" xr:uid="{00000000-0005-0000-0000-00009F160000}"/>
    <cellStyle name="Normal 7 5 4 7" xfId="6014" xr:uid="{00000000-0005-0000-0000-0000A0160000}"/>
    <cellStyle name="Normal 7 5 4 8" xfId="4006" xr:uid="{00000000-0005-0000-0000-0000A1160000}"/>
    <cellStyle name="Normal 7 5 5" xfId="439" xr:uid="{00000000-0005-0000-0000-0000A2160000}"/>
    <cellStyle name="Normal 7 5 5 2" xfId="1019" xr:uid="{00000000-0005-0000-0000-0000A3160000}"/>
    <cellStyle name="Normal 7 5 5 2 2" xfId="3779" xr:uid="{00000000-0005-0000-0000-0000A4160000}"/>
    <cellStyle name="Normal 7 5 5 2 2 2" xfId="9623" xr:uid="{00000000-0005-0000-0000-0000A5160000}"/>
    <cellStyle name="Normal 7 5 5 2 2 3" xfId="5831" xr:uid="{00000000-0005-0000-0000-0000A6160000}"/>
    <cellStyle name="Normal 7 5 5 2 3" xfId="2491" xr:uid="{00000000-0005-0000-0000-0000A7160000}"/>
    <cellStyle name="Normal 7 5 5 2 3 2" xfId="8335" xr:uid="{00000000-0005-0000-0000-0000A8160000}"/>
    <cellStyle name="Normal 7 5 5 2 4" xfId="6863" xr:uid="{00000000-0005-0000-0000-0000A9160000}"/>
    <cellStyle name="Normal 7 5 5 2 5" xfId="4543" xr:uid="{00000000-0005-0000-0000-0000AA160000}"/>
    <cellStyle name="Normal 7 5 5 3" xfId="1599" xr:uid="{00000000-0005-0000-0000-0000AB160000}"/>
    <cellStyle name="Normal 7 5 5 3 2" xfId="3076" xr:uid="{00000000-0005-0000-0000-0000AC160000}"/>
    <cellStyle name="Normal 7 5 5 3 2 2" xfId="8920" xr:uid="{00000000-0005-0000-0000-0000AD160000}"/>
    <cellStyle name="Normal 7 5 5 3 3" xfId="7443" xr:uid="{00000000-0005-0000-0000-0000AE160000}"/>
    <cellStyle name="Normal 7 5 5 3 4" xfId="5128" xr:uid="{00000000-0005-0000-0000-0000AF160000}"/>
    <cellStyle name="Normal 7 5 5 4" xfId="1911" xr:uid="{00000000-0005-0000-0000-0000B0160000}"/>
    <cellStyle name="Normal 7 5 5 4 2" xfId="7755" xr:uid="{00000000-0005-0000-0000-0000B1160000}"/>
    <cellStyle name="Normal 7 5 5 5" xfId="6283" xr:uid="{00000000-0005-0000-0000-0000B2160000}"/>
    <cellStyle name="Normal 7 5 5 6" xfId="3963" xr:uid="{00000000-0005-0000-0000-0000B3160000}"/>
    <cellStyle name="Normal 7 5 6" xfId="878" xr:uid="{00000000-0005-0000-0000-0000B4160000}"/>
    <cellStyle name="Normal 7 5 6 2" xfId="1458" xr:uid="{00000000-0005-0000-0000-0000B5160000}"/>
    <cellStyle name="Normal 7 5 6 2 2" xfId="2935" xr:uid="{00000000-0005-0000-0000-0000B6160000}"/>
    <cellStyle name="Normal 7 5 6 2 2 2" xfId="8779" xr:uid="{00000000-0005-0000-0000-0000B7160000}"/>
    <cellStyle name="Normal 7 5 6 2 3" xfId="7302" xr:uid="{00000000-0005-0000-0000-0000B8160000}"/>
    <cellStyle name="Normal 7 5 6 2 4" xfId="4987" xr:uid="{00000000-0005-0000-0000-0000B9160000}"/>
    <cellStyle name="Normal 7 5 6 3" xfId="2350" xr:uid="{00000000-0005-0000-0000-0000BA160000}"/>
    <cellStyle name="Normal 7 5 6 3 2" xfId="8194" xr:uid="{00000000-0005-0000-0000-0000BB160000}"/>
    <cellStyle name="Normal 7 5 6 4" xfId="6722" xr:uid="{00000000-0005-0000-0000-0000BC160000}"/>
    <cellStyle name="Normal 7 5 6 5" xfId="4402" xr:uid="{00000000-0005-0000-0000-0000BD160000}"/>
    <cellStyle name="Normal 7 5 7" xfId="622" xr:uid="{00000000-0005-0000-0000-0000BE160000}"/>
    <cellStyle name="Normal 7 5 7 2" xfId="3522" xr:uid="{00000000-0005-0000-0000-0000BF160000}"/>
    <cellStyle name="Normal 7 5 7 2 2" xfId="9366" xr:uid="{00000000-0005-0000-0000-0000C0160000}"/>
    <cellStyle name="Normal 7 5 7 2 3" xfId="5574" xr:uid="{00000000-0005-0000-0000-0000C1160000}"/>
    <cellStyle name="Normal 7 5 7 3" xfId="2094" xr:uid="{00000000-0005-0000-0000-0000C2160000}"/>
    <cellStyle name="Normal 7 5 7 3 2" xfId="7938" xr:uid="{00000000-0005-0000-0000-0000C3160000}"/>
    <cellStyle name="Normal 7 5 7 4" xfId="6466" xr:uid="{00000000-0005-0000-0000-0000C4160000}"/>
    <cellStyle name="Normal 7 5 7 5" xfId="4146" xr:uid="{00000000-0005-0000-0000-0000C5160000}"/>
    <cellStyle name="Normal 7 5 8" xfId="1202" xr:uid="{00000000-0005-0000-0000-0000C6160000}"/>
    <cellStyle name="Normal 7 5 8 2" xfId="2679" xr:uid="{00000000-0005-0000-0000-0000C7160000}"/>
    <cellStyle name="Normal 7 5 8 2 2" xfId="8523" xr:uid="{00000000-0005-0000-0000-0000C8160000}"/>
    <cellStyle name="Normal 7 5 8 3" xfId="7046" xr:uid="{00000000-0005-0000-0000-0000C9160000}"/>
    <cellStyle name="Normal 7 5 8 4" xfId="4731" xr:uid="{00000000-0005-0000-0000-0000CA160000}"/>
    <cellStyle name="Normal 7 5 9" xfId="298" xr:uid="{00000000-0005-0000-0000-0000CB160000}"/>
    <cellStyle name="Normal 7 5 9 2" xfId="3422" xr:uid="{00000000-0005-0000-0000-0000CC160000}"/>
    <cellStyle name="Normal 7 5 9 2 2" xfId="9266" xr:uid="{00000000-0005-0000-0000-0000CD160000}"/>
    <cellStyle name="Normal 7 5 9 3" xfId="6142" xr:uid="{00000000-0005-0000-0000-0000CE160000}"/>
    <cellStyle name="Normal 7 5 9 4" xfId="5474" xr:uid="{00000000-0005-0000-0000-0000CF160000}"/>
    <cellStyle name="Normal 7 6" xfId="73" xr:uid="{00000000-0005-0000-0000-0000D0160000}"/>
    <cellStyle name="Normal 7 6 10" xfId="3853" xr:uid="{00000000-0005-0000-0000-0000D1160000}"/>
    <cellStyle name="Normal 7 6 2" xfId="201" xr:uid="{00000000-0005-0000-0000-0000D2160000}"/>
    <cellStyle name="Normal 7 6 2 2" xfId="1093" xr:uid="{00000000-0005-0000-0000-0000D3160000}"/>
    <cellStyle name="Normal 7 6 2 2 2" xfId="1673" xr:uid="{00000000-0005-0000-0000-0000D4160000}"/>
    <cellStyle name="Normal 7 6 2 2 2 2" xfId="3150" xr:uid="{00000000-0005-0000-0000-0000D5160000}"/>
    <cellStyle name="Normal 7 6 2 2 2 2 2" xfId="8994" xr:uid="{00000000-0005-0000-0000-0000D6160000}"/>
    <cellStyle name="Normal 7 6 2 2 2 3" xfId="7517" xr:uid="{00000000-0005-0000-0000-0000D7160000}"/>
    <cellStyle name="Normal 7 6 2 2 2 4" xfId="5202" xr:uid="{00000000-0005-0000-0000-0000D8160000}"/>
    <cellStyle name="Normal 7 6 2 2 3" xfId="2565" xr:uid="{00000000-0005-0000-0000-0000D9160000}"/>
    <cellStyle name="Normal 7 6 2 2 3 2" xfId="8409" xr:uid="{00000000-0005-0000-0000-0000DA160000}"/>
    <cellStyle name="Normal 7 6 2 2 4" xfId="6937" xr:uid="{00000000-0005-0000-0000-0000DB160000}"/>
    <cellStyle name="Normal 7 6 2 2 5" xfId="4617" xr:uid="{00000000-0005-0000-0000-0000DC160000}"/>
    <cellStyle name="Normal 7 6 2 3" xfId="781" xr:uid="{00000000-0005-0000-0000-0000DD160000}"/>
    <cellStyle name="Normal 7 6 2 3 2" xfId="3681" xr:uid="{00000000-0005-0000-0000-0000DE160000}"/>
    <cellStyle name="Normal 7 6 2 3 2 2" xfId="9525" xr:uid="{00000000-0005-0000-0000-0000DF160000}"/>
    <cellStyle name="Normal 7 6 2 3 2 3" xfId="5733" xr:uid="{00000000-0005-0000-0000-0000E0160000}"/>
    <cellStyle name="Normal 7 6 2 3 3" xfId="2253" xr:uid="{00000000-0005-0000-0000-0000E1160000}"/>
    <cellStyle name="Normal 7 6 2 3 3 2" xfId="8097" xr:uid="{00000000-0005-0000-0000-0000E2160000}"/>
    <cellStyle name="Normal 7 6 2 3 4" xfId="6625" xr:uid="{00000000-0005-0000-0000-0000E3160000}"/>
    <cellStyle name="Normal 7 6 2 3 5" xfId="4305" xr:uid="{00000000-0005-0000-0000-0000E4160000}"/>
    <cellStyle name="Normal 7 6 2 4" xfId="1361" xr:uid="{00000000-0005-0000-0000-0000E5160000}"/>
    <cellStyle name="Normal 7 6 2 4 2" xfId="2838" xr:uid="{00000000-0005-0000-0000-0000E6160000}"/>
    <cellStyle name="Normal 7 6 2 4 2 2" xfId="8682" xr:uid="{00000000-0005-0000-0000-0000E7160000}"/>
    <cellStyle name="Normal 7 6 2 4 3" xfId="7205" xr:uid="{00000000-0005-0000-0000-0000E8160000}"/>
    <cellStyle name="Normal 7 6 2 4 4" xfId="4890" xr:uid="{00000000-0005-0000-0000-0000E9160000}"/>
    <cellStyle name="Normal 7 6 2 5" xfId="513" xr:uid="{00000000-0005-0000-0000-0000EA160000}"/>
    <cellStyle name="Normal 7 6 2 5 2" xfId="3323" xr:uid="{00000000-0005-0000-0000-0000EB160000}"/>
    <cellStyle name="Normal 7 6 2 5 2 2" xfId="9167" xr:uid="{00000000-0005-0000-0000-0000EC160000}"/>
    <cellStyle name="Normal 7 6 2 5 3" xfId="6357" xr:uid="{00000000-0005-0000-0000-0000ED160000}"/>
    <cellStyle name="Normal 7 6 2 5 4" xfId="5375" xr:uid="{00000000-0005-0000-0000-0000EE160000}"/>
    <cellStyle name="Normal 7 6 2 6" xfId="1985" xr:uid="{00000000-0005-0000-0000-0000EF160000}"/>
    <cellStyle name="Normal 7 6 2 6 2" xfId="7829" xr:uid="{00000000-0005-0000-0000-0000F0160000}"/>
    <cellStyle name="Normal 7 6 2 7" xfId="6045" xr:uid="{00000000-0005-0000-0000-0000F1160000}"/>
    <cellStyle name="Normal 7 6 2 8" xfId="4037" xr:uid="{00000000-0005-0000-0000-0000F2160000}"/>
    <cellStyle name="Normal 7 6 3" xfId="427" xr:uid="{00000000-0005-0000-0000-0000F3160000}"/>
    <cellStyle name="Normal 7 6 3 2" xfId="1007" xr:uid="{00000000-0005-0000-0000-0000F4160000}"/>
    <cellStyle name="Normal 7 6 3 2 2" xfId="3767" xr:uid="{00000000-0005-0000-0000-0000F5160000}"/>
    <cellStyle name="Normal 7 6 3 2 2 2" xfId="9611" xr:uid="{00000000-0005-0000-0000-0000F6160000}"/>
    <cellStyle name="Normal 7 6 3 2 2 3" xfId="5819" xr:uid="{00000000-0005-0000-0000-0000F7160000}"/>
    <cellStyle name="Normal 7 6 3 2 3" xfId="2479" xr:uid="{00000000-0005-0000-0000-0000F8160000}"/>
    <cellStyle name="Normal 7 6 3 2 3 2" xfId="8323" xr:uid="{00000000-0005-0000-0000-0000F9160000}"/>
    <cellStyle name="Normal 7 6 3 2 4" xfId="6851" xr:uid="{00000000-0005-0000-0000-0000FA160000}"/>
    <cellStyle name="Normal 7 6 3 2 5" xfId="4531" xr:uid="{00000000-0005-0000-0000-0000FB160000}"/>
    <cellStyle name="Normal 7 6 3 3" xfId="1587" xr:uid="{00000000-0005-0000-0000-0000FC160000}"/>
    <cellStyle name="Normal 7 6 3 3 2" xfId="3064" xr:uid="{00000000-0005-0000-0000-0000FD160000}"/>
    <cellStyle name="Normal 7 6 3 3 2 2" xfId="8908" xr:uid="{00000000-0005-0000-0000-0000FE160000}"/>
    <cellStyle name="Normal 7 6 3 3 3" xfId="7431" xr:uid="{00000000-0005-0000-0000-0000FF160000}"/>
    <cellStyle name="Normal 7 6 3 3 4" xfId="5116" xr:uid="{00000000-0005-0000-0000-000000170000}"/>
    <cellStyle name="Normal 7 6 3 4" xfId="1899" xr:uid="{00000000-0005-0000-0000-000001170000}"/>
    <cellStyle name="Normal 7 6 3 4 2" xfId="7743" xr:uid="{00000000-0005-0000-0000-000002170000}"/>
    <cellStyle name="Normal 7 6 3 5" xfId="6271" xr:uid="{00000000-0005-0000-0000-000003170000}"/>
    <cellStyle name="Normal 7 6 3 6" xfId="3951" xr:uid="{00000000-0005-0000-0000-000004170000}"/>
    <cellStyle name="Normal 7 6 4" xfId="909" xr:uid="{00000000-0005-0000-0000-000005170000}"/>
    <cellStyle name="Normal 7 6 4 2" xfId="1489" xr:uid="{00000000-0005-0000-0000-000006170000}"/>
    <cellStyle name="Normal 7 6 4 2 2" xfId="2966" xr:uid="{00000000-0005-0000-0000-000007170000}"/>
    <cellStyle name="Normal 7 6 4 2 2 2" xfId="8810" xr:uid="{00000000-0005-0000-0000-000008170000}"/>
    <cellStyle name="Normal 7 6 4 2 3" xfId="7333" xr:uid="{00000000-0005-0000-0000-000009170000}"/>
    <cellStyle name="Normal 7 6 4 2 4" xfId="5018" xr:uid="{00000000-0005-0000-0000-00000A170000}"/>
    <cellStyle name="Normal 7 6 4 3" xfId="2381" xr:uid="{00000000-0005-0000-0000-00000B170000}"/>
    <cellStyle name="Normal 7 6 4 3 2" xfId="8225" xr:uid="{00000000-0005-0000-0000-00000C170000}"/>
    <cellStyle name="Normal 7 6 4 4" xfId="6753" xr:uid="{00000000-0005-0000-0000-00000D170000}"/>
    <cellStyle name="Normal 7 6 4 5" xfId="4433" xr:uid="{00000000-0005-0000-0000-00000E170000}"/>
    <cellStyle name="Normal 7 6 5" xfId="653" xr:uid="{00000000-0005-0000-0000-00000F170000}"/>
    <cellStyle name="Normal 7 6 5 2" xfId="3553" xr:uid="{00000000-0005-0000-0000-000010170000}"/>
    <cellStyle name="Normal 7 6 5 2 2" xfId="9397" xr:uid="{00000000-0005-0000-0000-000011170000}"/>
    <cellStyle name="Normal 7 6 5 2 3" xfId="5605" xr:uid="{00000000-0005-0000-0000-000012170000}"/>
    <cellStyle name="Normal 7 6 5 3" xfId="2125" xr:uid="{00000000-0005-0000-0000-000013170000}"/>
    <cellStyle name="Normal 7 6 5 3 2" xfId="7969" xr:uid="{00000000-0005-0000-0000-000014170000}"/>
    <cellStyle name="Normal 7 6 5 4" xfId="6497" xr:uid="{00000000-0005-0000-0000-000015170000}"/>
    <cellStyle name="Normal 7 6 5 5" xfId="4177" xr:uid="{00000000-0005-0000-0000-000016170000}"/>
    <cellStyle name="Normal 7 6 6" xfId="1233" xr:uid="{00000000-0005-0000-0000-000017170000}"/>
    <cellStyle name="Normal 7 6 6 2" xfId="2710" xr:uid="{00000000-0005-0000-0000-000018170000}"/>
    <cellStyle name="Normal 7 6 6 2 2" xfId="8554" xr:uid="{00000000-0005-0000-0000-000019170000}"/>
    <cellStyle name="Normal 7 6 6 3" xfId="7077" xr:uid="{00000000-0005-0000-0000-00001A170000}"/>
    <cellStyle name="Normal 7 6 6 4" xfId="4762" xr:uid="{00000000-0005-0000-0000-00001B170000}"/>
    <cellStyle name="Normal 7 6 7" xfId="329" xr:uid="{00000000-0005-0000-0000-00001C170000}"/>
    <cellStyle name="Normal 7 6 7 2" xfId="3356" xr:uid="{00000000-0005-0000-0000-00001D170000}"/>
    <cellStyle name="Normal 7 6 7 2 2" xfId="9200" xr:uid="{00000000-0005-0000-0000-00001E170000}"/>
    <cellStyle name="Normal 7 6 7 3" xfId="6173" xr:uid="{00000000-0005-0000-0000-00001F170000}"/>
    <cellStyle name="Normal 7 6 7 4" xfId="5408" xr:uid="{00000000-0005-0000-0000-000020170000}"/>
    <cellStyle name="Normal 7 6 8" xfId="1801" xr:uid="{00000000-0005-0000-0000-000021170000}"/>
    <cellStyle name="Normal 7 6 8 2" xfId="7645" xr:uid="{00000000-0005-0000-0000-000022170000}"/>
    <cellStyle name="Normal 7 6 9" xfId="5917" xr:uid="{00000000-0005-0000-0000-000023170000}"/>
    <cellStyle name="Normal 7 7" xfId="115" xr:uid="{00000000-0005-0000-0000-000024170000}"/>
    <cellStyle name="Normal 7 7 2" xfId="243" xr:uid="{00000000-0005-0000-0000-000025170000}"/>
    <cellStyle name="Normal 7 7 2 2" xfId="1135" xr:uid="{00000000-0005-0000-0000-000026170000}"/>
    <cellStyle name="Normal 7 7 2 2 2" xfId="1715" xr:uid="{00000000-0005-0000-0000-000027170000}"/>
    <cellStyle name="Normal 7 7 2 2 2 2" xfId="3192" xr:uid="{00000000-0005-0000-0000-000028170000}"/>
    <cellStyle name="Normal 7 7 2 2 2 2 2" xfId="9036" xr:uid="{00000000-0005-0000-0000-000029170000}"/>
    <cellStyle name="Normal 7 7 2 2 2 3" xfId="7559" xr:uid="{00000000-0005-0000-0000-00002A170000}"/>
    <cellStyle name="Normal 7 7 2 2 2 4" xfId="5244" xr:uid="{00000000-0005-0000-0000-00002B170000}"/>
    <cellStyle name="Normal 7 7 2 2 3" xfId="2607" xr:uid="{00000000-0005-0000-0000-00002C170000}"/>
    <cellStyle name="Normal 7 7 2 2 3 2" xfId="8451" xr:uid="{00000000-0005-0000-0000-00002D170000}"/>
    <cellStyle name="Normal 7 7 2 2 4" xfId="6979" xr:uid="{00000000-0005-0000-0000-00002E170000}"/>
    <cellStyle name="Normal 7 7 2 2 5" xfId="4659" xr:uid="{00000000-0005-0000-0000-00002F170000}"/>
    <cellStyle name="Normal 7 7 2 3" xfId="823" xr:uid="{00000000-0005-0000-0000-000030170000}"/>
    <cellStyle name="Normal 7 7 2 3 2" xfId="3723" xr:uid="{00000000-0005-0000-0000-000031170000}"/>
    <cellStyle name="Normal 7 7 2 3 2 2" xfId="9567" xr:uid="{00000000-0005-0000-0000-000032170000}"/>
    <cellStyle name="Normal 7 7 2 3 2 3" xfId="5775" xr:uid="{00000000-0005-0000-0000-000033170000}"/>
    <cellStyle name="Normal 7 7 2 3 3" xfId="2295" xr:uid="{00000000-0005-0000-0000-000034170000}"/>
    <cellStyle name="Normal 7 7 2 3 3 2" xfId="8139" xr:uid="{00000000-0005-0000-0000-000035170000}"/>
    <cellStyle name="Normal 7 7 2 3 4" xfId="6667" xr:uid="{00000000-0005-0000-0000-000036170000}"/>
    <cellStyle name="Normal 7 7 2 3 5" xfId="4347" xr:uid="{00000000-0005-0000-0000-000037170000}"/>
    <cellStyle name="Normal 7 7 2 4" xfId="1403" xr:uid="{00000000-0005-0000-0000-000038170000}"/>
    <cellStyle name="Normal 7 7 2 4 2" xfId="2880" xr:uid="{00000000-0005-0000-0000-000039170000}"/>
    <cellStyle name="Normal 7 7 2 4 2 2" xfId="8724" xr:uid="{00000000-0005-0000-0000-00003A170000}"/>
    <cellStyle name="Normal 7 7 2 4 3" xfId="7247" xr:uid="{00000000-0005-0000-0000-00003B170000}"/>
    <cellStyle name="Normal 7 7 2 4 4" xfId="4932" xr:uid="{00000000-0005-0000-0000-00003C170000}"/>
    <cellStyle name="Normal 7 7 2 5" xfId="555" xr:uid="{00000000-0005-0000-0000-00003D170000}"/>
    <cellStyle name="Normal 7 7 2 5 2" xfId="3260" xr:uid="{00000000-0005-0000-0000-00003E170000}"/>
    <cellStyle name="Normal 7 7 2 5 2 2" xfId="9104" xr:uid="{00000000-0005-0000-0000-00003F170000}"/>
    <cellStyle name="Normal 7 7 2 5 3" xfId="6399" xr:uid="{00000000-0005-0000-0000-000040170000}"/>
    <cellStyle name="Normal 7 7 2 5 4" xfId="5312" xr:uid="{00000000-0005-0000-0000-000041170000}"/>
    <cellStyle name="Normal 7 7 2 6" xfId="2027" xr:uid="{00000000-0005-0000-0000-000042170000}"/>
    <cellStyle name="Normal 7 7 2 6 2" xfId="7871" xr:uid="{00000000-0005-0000-0000-000043170000}"/>
    <cellStyle name="Normal 7 7 2 7" xfId="6087" xr:uid="{00000000-0005-0000-0000-000044170000}"/>
    <cellStyle name="Normal 7 7 2 8" xfId="4079" xr:uid="{00000000-0005-0000-0000-000045170000}"/>
    <cellStyle name="Normal 7 7 3" xfId="951" xr:uid="{00000000-0005-0000-0000-000046170000}"/>
    <cellStyle name="Normal 7 7 3 2" xfId="1531" xr:uid="{00000000-0005-0000-0000-000047170000}"/>
    <cellStyle name="Normal 7 7 3 2 2" xfId="3008" xr:uid="{00000000-0005-0000-0000-000048170000}"/>
    <cellStyle name="Normal 7 7 3 2 2 2" xfId="8852" xr:uid="{00000000-0005-0000-0000-000049170000}"/>
    <cellStyle name="Normal 7 7 3 2 3" xfId="7375" xr:uid="{00000000-0005-0000-0000-00004A170000}"/>
    <cellStyle name="Normal 7 7 3 2 4" xfId="5060" xr:uid="{00000000-0005-0000-0000-00004B170000}"/>
    <cellStyle name="Normal 7 7 3 3" xfId="2423" xr:uid="{00000000-0005-0000-0000-00004C170000}"/>
    <cellStyle name="Normal 7 7 3 3 2" xfId="8267" xr:uid="{00000000-0005-0000-0000-00004D170000}"/>
    <cellStyle name="Normal 7 7 3 4" xfId="6795" xr:uid="{00000000-0005-0000-0000-00004E170000}"/>
    <cellStyle name="Normal 7 7 3 5" xfId="4475" xr:uid="{00000000-0005-0000-0000-00004F170000}"/>
    <cellStyle name="Normal 7 7 4" xfId="695" xr:uid="{00000000-0005-0000-0000-000050170000}"/>
    <cellStyle name="Normal 7 7 4 2" xfId="3595" xr:uid="{00000000-0005-0000-0000-000051170000}"/>
    <cellStyle name="Normal 7 7 4 2 2" xfId="9439" xr:uid="{00000000-0005-0000-0000-000052170000}"/>
    <cellStyle name="Normal 7 7 4 2 3" xfId="5647" xr:uid="{00000000-0005-0000-0000-000053170000}"/>
    <cellStyle name="Normal 7 7 4 3" xfId="2167" xr:uid="{00000000-0005-0000-0000-000054170000}"/>
    <cellStyle name="Normal 7 7 4 3 2" xfId="8011" xr:uid="{00000000-0005-0000-0000-000055170000}"/>
    <cellStyle name="Normal 7 7 4 4" xfId="6539" xr:uid="{00000000-0005-0000-0000-000056170000}"/>
    <cellStyle name="Normal 7 7 4 5" xfId="4219" xr:uid="{00000000-0005-0000-0000-000057170000}"/>
    <cellStyle name="Normal 7 7 5" xfId="1275" xr:uid="{00000000-0005-0000-0000-000058170000}"/>
    <cellStyle name="Normal 7 7 5 2" xfId="2752" xr:uid="{00000000-0005-0000-0000-000059170000}"/>
    <cellStyle name="Normal 7 7 5 2 2" xfId="8596" xr:uid="{00000000-0005-0000-0000-00005A170000}"/>
    <cellStyle name="Normal 7 7 5 3" xfId="7119" xr:uid="{00000000-0005-0000-0000-00005B170000}"/>
    <cellStyle name="Normal 7 7 5 4" xfId="4804" xr:uid="{00000000-0005-0000-0000-00005C170000}"/>
    <cellStyle name="Normal 7 7 6" xfId="371" xr:uid="{00000000-0005-0000-0000-00005D170000}"/>
    <cellStyle name="Normal 7 7 6 2" xfId="3263" xr:uid="{00000000-0005-0000-0000-00005E170000}"/>
    <cellStyle name="Normal 7 7 6 2 2" xfId="9107" xr:uid="{00000000-0005-0000-0000-00005F170000}"/>
    <cellStyle name="Normal 7 7 6 3" xfId="6215" xr:uid="{00000000-0005-0000-0000-000060170000}"/>
    <cellStyle name="Normal 7 7 6 4" xfId="5315" xr:uid="{00000000-0005-0000-0000-000061170000}"/>
    <cellStyle name="Normal 7 7 7" xfId="1843" xr:uid="{00000000-0005-0000-0000-000062170000}"/>
    <cellStyle name="Normal 7 7 7 2" xfId="7687" xr:uid="{00000000-0005-0000-0000-000063170000}"/>
    <cellStyle name="Normal 7 7 8" xfId="5959" xr:uid="{00000000-0005-0000-0000-000064170000}"/>
    <cellStyle name="Normal 7 7 9" xfId="3895" xr:uid="{00000000-0005-0000-0000-000065170000}"/>
    <cellStyle name="Normal 7 8" xfId="27" xr:uid="{00000000-0005-0000-0000-000066170000}"/>
    <cellStyle name="Normal 7 8 2" xfId="1050" xr:uid="{00000000-0005-0000-0000-000067170000}"/>
    <cellStyle name="Normal 7 8 2 2" xfId="1630" xr:uid="{00000000-0005-0000-0000-000068170000}"/>
    <cellStyle name="Normal 7 8 2 2 2" xfId="3107" xr:uid="{00000000-0005-0000-0000-000069170000}"/>
    <cellStyle name="Normal 7 8 2 2 2 2" xfId="8951" xr:uid="{00000000-0005-0000-0000-00006A170000}"/>
    <cellStyle name="Normal 7 8 2 2 3" xfId="7474" xr:uid="{00000000-0005-0000-0000-00006B170000}"/>
    <cellStyle name="Normal 7 8 2 2 4" xfId="5159" xr:uid="{00000000-0005-0000-0000-00006C170000}"/>
    <cellStyle name="Normal 7 8 2 3" xfId="2522" xr:uid="{00000000-0005-0000-0000-00006D170000}"/>
    <cellStyle name="Normal 7 8 2 3 2" xfId="8366" xr:uid="{00000000-0005-0000-0000-00006E170000}"/>
    <cellStyle name="Normal 7 8 2 4" xfId="6894" xr:uid="{00000000-0005-0000-0000-00006F170000}"/>
    <cellStyle name="Normal 7 8 2 5" xfId="4574" xr:uid="{00000000-0005-0000-0000-000070170000}"/>
    <cellStyle name="Normal 7 8 3" xfId="610" xr:uid="{00000000-0005-0000-0000-000071170000}"/>
    <cellStyle name="Normal 7 8 3 2" xfId="3510" xr:uid="{00000000-0005-0000-0000-000072170000}"/>
    <cellStyle name="Normal 7 8 3 2 2" xfId="9354" xr:uid="{00000000-0005-0000-0000-000073170000}"/>
    <cellStyle name="Normal 7 8 3 2 3" xfId="5562" xr:uid="{00000000-0005-0000-0000-000074170000}"/>
    <cellStyle name="Normal 7 8 3 3" xfId="2082" xr:uid="{00000000-0005-0000-0000-000075170000}"/>
    <cellStyle name="Normal 7 8 3 3 2" xfId="7926" xr:uid="{00000000-0005-0000-0000-000076170000}"/>
    <cellStyle name="Normal 7 8 3 4" xfId="6454" xr:uid="{00000000-0005-0000-0000-000077170000}"/>
    <cellStyle name="Normal 7 8 3 5" xfId="4134" xr:uid="{00000000-0005-0000-0000-000078170000}"/>
    <cellStyle name="Normal 7 8 4" xfId="1190" xr:uid="{00000000-0005-0000-0000-000079170000}"/>
    <cellStyle name="Normal 7 8 4 2" xfId="2667" xr:uid="{00000000-0005-0000-0000-00007A170000}"/>
    <cellStyle name="Normal 7 8 4 2 2" xfId="8511" xr:uid="{00000000-0005-0000-0000-00007B170000}"/>
    <cellStyle name="Normal 7 8 4 3" xfId="7034" xr:uid="{00000000-0005-0000-0000-00007C170000}"/>
    <cellStyle name="Normal 7 8 4 4" xfId="4719" xr:uid="{00000000-0005-0000-0000-00007D170000}"/>
    <cellStyle name="Normal 7 8 5" xfId="470" xr:uid="{00000000-0005-0000-0000-00007E170000}"/>
    <cellStyle name="Normal 7 8 5 2" xfId="3293" xr:uid="{00000000-0005-0000-0000-00007F170000}"/>
    <cellStyle name="Normal 7 8 5 2 2" xfId="9137" xr:uid="{00000000-0005-0000-0000-000080170000}"/>
    <cellStyle name="Normal 7 8 5 3" xfId="6314" xr:uid="{00000000-0005-0000-0000-000081170000}"/>
    <cellStyle name="Normal 7 8 5 4" xfId="5345" xr:uid="{00000000-0005-0000-0000-000082170000}"/>
    <cellStyle name="Normal 7 8 6" xfId="1942" xr:uid="{00000000-0005-0000-0000-000083170000}"/>
    <cellStyle name="Normal 7 8 6 2" xfId="7786" xr:uid="{00000000-0005-0000-0000-000084170000}"/>
    <cellStyle name="Normal 7 8 7" xfId="5874" xr:uid="{00000000-0005-0000-0000-000085170000}"/>
    <cellStyle name="Normal 7 8 8" xfId="3994" xr:uid="{00000000-0005-0000-0000-000086170000}"/>
    <cellStyle name="Normal 7 9" xfId="158" xr:uid="{00000000-0005-0000-0000-000087170000}"/>
    <cellStyle name="Normal 7 9 2" xfId="994" xr:uid="{00000000-0005-0000-0000-000088170000}"/>
    <cellStyle name="Normal 7 9 2 2" xfId="1574" xr:uid="{00000000-0005-0000-0000-000089170000}"/>
    <cellStyle name="Normal 7 9 2 2 2" xfId="3051" xr:uid="{00000000-0005-0000-0000-00008A170000}"/>
    <cellStyle name="Normal 7 9 2 2 2 2" xfId="8895" xr:uid="{00000000-0005-0000-0000-00008B170000}"/>
    <cellStyle name="Normal 7 9 2 2 3" xfId="7418" xr:uid="{00000000-0005-0000-0000-00008C170000}"/>
    <cellStyle name="Normal 7 9 2 2 4" xfId="5103" xr:uid="{00000000-0005-0000-0000-00008D170000}"/>
    <cellStyle name="Normal 7 9 2 3" xfId="2466" xr:uid="{00000000-0005-0000-0000-00008E170000}"/>
    <cellStyle name="Normal 7 9 2 3 2" xfId="8310" xr:uid="{00000000-0005-0000-0000-00008F170000}"/>
    <cellStyle name="Normal 7 9 2 4" xfId="6838" xr:uid="{00000000-0005-0000-0000-000090170000}"/>
    <cellStyle name="Normal 7 9 2 5" xfId="4518" xr:uid="{00000000-0005-0000-0000-000091170000}"/>
    <cellStyle name="Normal 7 9 3" xfId="738" xr:uid="{00000000-0005-0000-0000-000092170000}"/>
    <cellStyle name="Normal 7 9 3 2" xfId="3638" xr:uid="{00000000-0005-0000-0000-000093170000}"/>
    <cellStyle name="Normal 7 9 3 2 2" xfId="9482" xr:uid="{00000000-0005-0000-0000-000094170000}"/>
    <cellStyle name="Normal 7 9 3 2 3" xfId="5690" xr:uid="{00000000-0005-0000-0000-000095170000}"/>
    <cellStyle name="Normal 7 9 3 3" xfId="2210" xr:uid="{00000000-0005-0000-0000-000096170000}"/>
    <cellStyle name="Normal 7 9 3 3 2" xfId="8054" xr:uid="{00000000-0005-0000-0000-000097170000}"/>
    <cellStyle name="Normal 7 9 3 4" xfId="6582" xr:uid="{00000000-0005-0000-0000-000098170000}"/>
    <cellStyle name="Normal 7 9 3 5" xfId="4262" xr:uid="{00000000-0005-0000-0000-000099170000}"/>
    <cellStyle name="Normal 7 9 4" xfId="1318" xr:uid="{00000000-0005-0000-0000-00009A170000}"/>
    <cellStyle name="Normal 7 9 4 2" xfId="2795" xr:uid="{00000000-0005-0000-0000-00009B170000}"/>
    <cellStyle name="Normal 7 9 4 2 2" xfId="8639" xr:uid="{00000000-0005-0000-0000-00009C170000}"/>
    <cellStyle name="Normal 7 9 4 3" xfId="7162" xr:uid="{00000000-0005-0000-0000-00009D170000}"/>
    <cellStyle name="Normal 7 9 4 4" xfId="4847" xr:uid="{00000000-0005-0000-0000-00009E170000}"/>
    <cellStyle name="Normal 7 9 5" xfId="414" xr:uid="{00000000-0005-0000-0000-00009F170000}"/>
    <cellStyle name="Normal 7 9 5 2" xfId="3451" xr:uid="{00000000-0005-0000-0000-0000A0170000}"/>
    <cellStyle name="Normal 7 9 5 2 2" xfId="9295" xr:uid="{00000000-0005-0000-0000-0000A1170000}"/>
    <cellStyle name="Normal 7 9 5 3" xfId="6258" xr:uid="{00000000-0005-0000-0000-0000A2170000}"/>
    <cellStyle name="Normal 7 9 5 4" xfId="5503" xr:uid="{00000000-0005-0000-0000-0000A3170000}"/>
    <cellStyle name="Normal 7 9 6" xfId="1886" xr:uid="{00000000-0005-0000-0000-0000A4170000}"/>
    <cellStyle name="Normal 7 9 6 2" xfId="7730" xr:uid="{00000000-0005-0000-0000-0000A5170000}"/>
    <cellStyle name="Normal 7 9 7" xfId="6002" xr:uid="{00000000-0005-0000-0000-0000A6170000}"/>
    <cellStyle name="Normal 7 9 8" xfId="3938" xr:uid="{00000000-0005-0000-0000-0000A7170000}"/>
    <cellStyle name="Normal 8" xfId="13" xr:uid="{00000000-0005-0000-0000-0000A8170000}"/>
    <cellStyle name="Normal 8 10" xfId="867" xr:uid="{00000000-0005-0000-0000-0000A9170000}"/>
    <cellStyle name="Normal 8 10 2" xfId="1447" xr:uid="{00000000-0005-0000-0000-0000AA170000}"/>
    <cellStyle name="Normal 8 10 2 2" xfId="2924" xr:uid="{00000000-0005-0000-0000-0000AB170000}"/>
    <cellStyle name="Normal 8 10 2 2 2" xfId="8768" xr:uid="{00000000-0005-0000-0000-0000AC170000}"/>
    <cellStyle name="Normal 8 10 2 3" xfId="7291" xr:uid="{00000000-0005-0000-0000-0000AD170000}"/>
    <cellStyle name="Normal 8 10 2 4" xfId="4976" xr:uid="{00000000-0005-0000-0000-0000AE170000}"/>
    <cellStyle name="Normal 8 10 3" xfId="2339" xr:uid="{00000000-0005-0000-0000-0000AF170000}"/>
    <cellStyle name="Normal 8 10 3 2" xfId="8183" xr:uid="{00000000-0005-0000-0000-0000B0170000}"/>
    <cellStyle name="Normal 8 10 4" xfId="6711" xr:uid="{00000000-0005-0000-0000-0000B1170000}"/>
    <cellStyle name="Normal 8 10 5" xfId="4391" xr:uid="{00000000-0005-0000-0000-0000B2170000}"/>
    <cellStyle name="Normal 8 11" xfId="599" xr:uid="{00000000-0005-0000-0000-0000B3170000}"/>
    <cellStyle name="Normal 8 11 2" xfId="3499" xr:uid="{00000000-0005-0000-0000-0000B4170000}"/>
    <cellStyle name="Normal 8 11 2 2" xfId="9343" xr:uid="{00000000-0005-0000-0000-0000B5170000}"/>
    <cellStyle name="Normal 8 11 2 3" xfId="5551" xr:uid="{00000000-0005-0000-0000-0000B6170000}"/>
    <cellStyle name="Normal 8 11 3" xfId="2071" xr:uid="{00000000-0005-0000-0000-0000B7170000}"/>
    <cellStyle name="Normal 8 11 3 2" xfId="7915" xr:uid="{00000000-0005-0000-0000-0000B8170000}"/>
    <cellStyle name="Normal 8 11 4" xfId="6443" xr:uid="{00000000-0005-0000-0000-0000B9170000}"/>
    <cellStyle name="Normal 8 11 5" xfId="4123" xr:uid="{00000000-0005-0000-0000-0000BA170000}"/>
    <cellStyle name="Normal 8 12" xfId="1179" xr:uid="{00000000-0005-0000-0000-0000BB170000}"/>
    <cellStyle name="Normal 8 12 2" xfId="2654" xr:uid="{00000000-0005-0000-0000-0000BC170000}"/>
    <cellStyle name="Normal 8 12 2 2" xfId="8498" xr:uid="{00000000-0005-0000-0000-0000BD170000}"/>
    <cellStyle name="Normal 8 12 3" xfId="7023" xr:uid="{00000000-0005-0000-0000-0000BE170000}"/>
    <cellStyle name="Normal 8 12 4" xfId="4706" xr:uid="{00000000-0005-0000-0000-0000BF170000}"/>
    <cellStyle name="Normal 8 13" xfId="287" xr:uid="{00000000-0005-0000-0000-0000C0170000}"/>
    <cellStyle name="Normal 8 13 2" xfId="3386" xr:uid="{00000000-0005-0000-0000-0000C1170000}"/>
    <cellStyle name="Normal 8 13 2 2" xfId="9230" xr:uid="{00000000-0005-0000-0000-0000C2170000}"/>
    <cellStyle name="Normal 8 13 3" xfId="6131" xr:uid="{00000000-0005-0000-0000-0000C3170000}"/>
    <cellStyle name="Normal 8 13 4" xfId="5438" xr:uid="{00000000-0005-0000-0000-0000C4170000}"/>
    <cellStyle name="Normal 8 14" xfId="1759" xr:uid="{00000000-0005-0000-0000-0000C5170000}"/>
    <cellStyle name="Normal 8 14 2" xfId="7603" xr:uid="{00000000-0005-0000-0000-0000C6170000}"/>
    <cellStyle name="Normal 8 15" xfId="5863" xr:uid="{00000000-0005-0000-0000-0000C7170000}"/>
    <cellStyle name="Normal 8 16" xfId="3811" xr:uid="{00000000-0005-0000-0000-0000C8170000}"/>
    <cellStyle name="Normal 8 2" xfId="49" xr:uid="{00000000-0005-0000-0000-0000C9170000}"/>
    <cellStyle name="Normal 8 2 10" xfId="1778" xr:uid="{00000000-0005-0000-0000-0000CA170000}"/>
    <cellStyle name="Normal 8 2 10 2" xfId="7622" xr:uid="{00000000-0005-0000-0000-0000CB170000}"/>
    <cellStyle name="Normal 8 2 11" xfId="5894" xr:uid="{00000000-0005-0000-0000-0000CC170000}"/>
    <cellStyle name="Normal 8 2 12" xfId="3830" xr:uid="{00000000-0005-0000-0000-0000CD170000}"/>
    <cellStyle name="Normal 8 2 2" xfId="93" xr:uid="{00000000-0005-0000-0000-0000CE170000}"/>
    <cellStyle name="Normal 8 2 2 2" xfId="221" xr:uid="{00000000-0005-0000-0000-0000CF170000}"/>
    <cellStyle name="Normal 8 2 2 2 2" xfId="1113" xr:uid="{00000000-0005-0000-0000-0000D0170000}"/>
    <cellStyle name="Normal 8 2 2 2 2 2" xfId="1693" xr:uid="{00000000-0005-0000-0000-0000D1170000}"/>
    <cellStyle name="Normal 8 2 2 2 2 2 2" xfId="3170" xr:uid="{00000000-0005-0000-0000-0000D2170000}"/>
    <cellStyle name="Normal 8 2 2 2 2 2 2 2" xfId="9014" xr:uid="{00000000-0005-0000-0000-0000D3170000}"/>
    <cellStyle name="Normal 8 2 2 2 2 2 3" xfId="7537" xr:uid="{00000000-0005-0000-0000-0000D4170000}"/>
    <cellStyle name="Normal 8 2 2 2 2 2 4" xfId="5222" xr:uid="{00000000-0005-0000-0000-0000D5170000}"/>
    <cellStyle name="Normal 8 2 2 2 2 3" xfId="2585" xr:uid="{00000000-0005-0000-0000-0000D6170000}"/>
    <cellStyle name="Normal 8 2 2 2 2 3 2" xfId="8429" xr:uid="{00000000-0005-0000-0000-0000D7170000}"/>
    <cellStyle name="Normal 8 2 2 2 2 4" xfId="6957" xr:uid="{00000000-0005-0000-0000-0000D8170000}"/>
    <cellStyle name="Normal 8 2 2 2 2 5" xfId="4637" xr:uid="{00000000-0005-0000-0000-0000D9170000}"/>
    <cellStyle name="Normal 8 2 2 2 3" xfId="801" xr:uid="{00000000-0005-0000-0000-0000DA170000}"/>
    <cellStyle name="Normal 8 2 2 2 3 2" xfId="3701" xr:uid="{00000000-0005-0000-0000-0000DB170000}"/>
    <cellStyle name="Normal 8 2 2 2 3 2 2" xfId="9545" xr:uid="{00000000-0005-0000-0000-0000DC170000}"/>
    <cellStyle name="Normal 8 2 2 2 3 2 3" xfId="5753" xr:uid="{00000000-0005-0000-0000-0000DD170000}"/>
    <cellStyle name="Normal 8 2 2 2 3 3" xfId="2273" xr:uid="{00000000-0005-0000-0000-0000DE170000}"/>
    <cellStyle name="Normal 8 2 2 2 3 3 2" xfId="8117" xr:uid="{00000000-0005-0000-0000-0000DF170000}"/>
    <cellStyle name="Normal 8 2 2 2 3 4" xfId="6645" xr:uid="{00000000-0005-0000-0000-0000E0170000}"/>
    <cellStyle name="Normal 8 2 2 2 3 5" xfId="4325" xr:uid="{00000000-0005-0000-0000-0000E1170000}"/>
    <cellStyle name="Normal 8 2 2 2 4" xfId="1381" xr:uid="{00000000-0005-0000-0000-0000E2170000}"/>
    <cellStyle name="Normal 8 2 2 2 4 2" xfId="2858" xr:uid="{00000000-0005-0000-0000-0000E3170000}"/>
    <cellStyle name="Normal 8 2 2 2 4 2 2" xfId="8702" xr:uid="{00000000-0005-0000-0000-0000E4170000}"/>
    <cellStyle name="Normal 8 2 2 2 4 3" xfId="7225" xr:uid="{00000000-0005-0000-0000-0000E5170000}"/>
    <cellStyle name="Normal 8 2 2 2 4 4" xfId="4910" xr:uid="{00000000-0005-0000-0000-0000E6170000}"/>
    <cellStyle name="Normal 8 2 2 2 5" xfId="533" xr:uid="{00000000-0005-0000-0000-0000E7170000}"/>
    <cellStyle name="Normal 8 2 2 2 5 2" xfId="3443" xr:uid="{00000000-0005-0000-0000-0000E8170000}"/>
    <cellStyle name="Normal 8 2 2 2 5 2 2" xfId="9287" xr:uid="{00000000-0005-0000-0000-0000E9170000}"/>
    <cellStyle name="Normal 8 2 2 2 5 3" xfId="6377" xr:uid="{00000000-0005-0000-0000-0000EA170000}"/>
    <cellStyle name="Normal 8 2 2 2 5 4" xfId="5495" xr:uid="{00000000-0005-0000-0000-0000EB170000}"/>
    <cellStyle name="Normal 8 2 2 2 6" xfId="2005" xr:uid="{00000000-0005-0000-0000-0000EC170000}"/>
    <cellStyle name="Normal 8 2 2 2 6 2" xfId="7849" xr:uid="{00000000-0005-0000-0000-0000ED170000}"/>
    <cellStyle name="Normal 8 2 2 2 7" xfId="6065" xr:uid="{00000000-0005-0000-0000-0000EE170000}"/>
    <cellStyle name="Normal 8 2 2 2 8" xfId="4057" xr:uid="{00000000-0005-0000-0000-0000EF170000}"/>
    <cellStyle name="Normal 8 2 2 3" xfId="929" xr:uid="{00000000-0005-0000-0000-0000F0170000}"/>
    <cellStyle name="Normal 8 2 2 3 2" xfId="1509" xr:uid="{00000000-0005-0000-0000-0000F1170000}"/>
    <cellStyle name="Normal 8 2 2 3 2 2" xfId="2986" xr:uid="{00000000-0005-0000-0000-0000F2170000}"/>
    <cellStyle name="Normal 8 2 2 3 2 2 2" xfId="8830" xr:uid="{00000000-0005-0000-0000-0000F3170000}"/>
    <cellStyle name="Normal 8 2 2 3 2 3" xfId="7353" xr:uid="{00000000-0005-0000-0000-0000F4170000}"/>
    <cellStyle name="Normal 8 2 2 3 2 4" xfId="5038" xr:uid="{00000000-0005-0000-0000-0000F5170000}"/>
    <cellStyle name="Normal 8 2 2 3 3" xfId="2401" xr:uid="{00000000-0005-0000-0000-0000F6170000}"/>
    <cellStyle name="Normal 8 2 2 3 3 2" xfId="8245" xr:uid="{00000000-0005-0000-0000-0000F7170000}"/>
    <cellStyle name="Normal 8 2 2 3 4" xfId="6773" xr:uid="{00000000-0005-0000-0000-0000F8170000}"/>
    <cellStyle name="Normal 8 2 2 3 5" xfId="4453" xr:uid="{00000000-0005-0000-0000-0000F9170000}"/>
    <cellStyle name="Normal 8 2 2 4" xfId="673" xr:uid="{00000000-0005-0000-0000-0000FA170000}"/>
    <cellStyle name="Normal 8 2 2 4 2" xfId="3573" xr:uid="{00000000-0005-0000-0000-0000FB170000}"/>
    <cellStyle name="Normal 8 2 2 4 2 2" xfId="9417" xr:uid="{00000000-0005-0000-0000-0000FC170000}"/>
    <cellStyle name="Normal 8 2 2 4 2 3" xfId="5625" xr:uid="{00000000-0005-0000-0000-0000FD170000}"/>
    <cellStyle name="Normal 8 2 2 4 3" xfId="2145" xr:uid="{00000000-0005-0000-0000-0000FE170000}"/>
    <cellStyle name="Normal 8 2 2 4 3 2" xfId="7989" xr:uid="{00000000-0005-0000-0000-0000FF170000}"/>
    <cellStyle name="Normal 8 2 2 4 4" xfId="6517" xr:uid="{00000000-0005-0000-0000-000000180000}"/>
    <cellStyle name="Normal 8 2 2 4 5" xfId="4197" xr:uid="{00000000-0005-0000-0000-000001180000}"/>
    <cellStyle name="Normal 8 2 2 5" xfId="1253" xr:uid="{00000000-0005-0000-0000-000002180000}"/>
    <cellStyle name="Normal 8 2 2 5 2" xfId="2730" xr:uid="{00000000-0005-0000-0000-000003180000}"/>
    <cellStyle name="Normal 8 2 2 5 2 2" xfId="8574" xr:uid="{00000000-0005-0000-0000-000004180000}"/>
    <cellStyle name="Normal 8 2 2 5 3" xfId="7097" xr:uid="{00000000-0005-0000-0000-000005180000}"/>
    <cellStyle name="Normal 8 2 2 5 4" xfId="4782" xr:uid="{00000000-0005-0000-0000-000006180000}"/>
    <cellStyle name="Normal 8 2 2 6" xfId="349" xr:uid="{00000000-0005-0000-0000-000007180000}"/>
    <cellStyle name="Normal 8 2 2 6 2" xfId="3410" xr:uid="{00000000-0005-0000-0000-000008180000}"/>
    <cellStyle name="Normal 8 2 2 6 2 2" xfId="9254" xr:uid="{00000000-0005-0000-0000-000009180000}"/>
    <cellStyle name="Normal 8 2 2 6 3" xfId="6193" xr:uid="{00000000-0005-0000-0000-00000A180000}"/>
    <cellStyle name="Normal 8 2 2 6 4" xfId="5462" xr:uid="{00000000-0005-0000-0000-00000B180000}"/>
    <cellStyle name="Normal 8 2 2 7" xfId="1821" xr:uid="{00000000-0005-0000-0000-00000C180000}"/>
    <cellStyle name="Normal 8 2 2 7 2" xfId="7665" xr:uid="{00000000-0005-0000-0000-00000D180000}"/>
    <cellStyle name="Normal 8 2 2 8" xfId="5937" xr:uid="{00000000-0005-0000-0000-00000E180000}"/>
    <cellStyle name="Normal 8 2 2 9" xfId="3873" xr:uid="{00000000-0005-0000-0000-00000F180000}"/>
    <cellStyle name="Normal 8 2 3" xfId="135" xr:uid="{00000000-0005-0000-0000-000010180000}"/>
    <cellStyle name="Normal 8 2 3 2" xfId="263" xr:uid="{00000000-0005-0000-0000-000011180000}"/>
    <cellStyle name="Normal 8 2 3 2 2" xfId="1155" xr:uid="{00000000-0005-0000-0000-000012180000}"/>
    <cellStyle name="Normal 8 2 3 2 2 2" xfId="1735" xr:uid="{00000000-0005-0000-0000-000013180000}"/>
    <cellStyle name="Normal 8 2 3 2 2 2 2" xfId="3212" xr:uid="{00000000-0005-0000-0000-000014180000}"/>
    <cellStyle name="Normal 8 2 3 2 2 2 2 2" xfId="9056" xr:uid="{00000000-0005-0000-0000-000015180000}"/>
    <cellStyle name="Normal 8 2 3 2 2 2 3" xfId="7579" xr:uid="{00000000-0005-0000-0000-000016180000}"/>
    <cellStyle name="Normal 8 2 3 2 2 2 4" xfId="5264" xr:uid="{00000000-0005-0000-0000-000017180000}"/>
    <cellStyle name="Normal 8 2 3 2 2 3" xfId="2627" xr:uid="{00000000-0005-0000-0000-000018180000}"/>
    <cellStyle name="Normal 8 2 3 2 2 3 2" xfId="8471" xr:uid="{00000000-0005-0000-0000-000019180000}"/>
    <cellStyle name="Normal 8 2 3 2 2 4" xfId="6999" xr:uid="{00000000-0005-0000-0000-00001A180000}"/>
    <cellStyle name="Normal 8 2 3 2 2 5" xfId="4679" xr:uid="{00000000-0005-0000-0000-00001B180000}"/>
    <cellStyle name="Normal 8 2 3 2 3" xfId="843" xr:uid="{00000000-0005-0000-0000-00001C180000}"/>
    <cellStyle name="Normal 8 2 3 2 3 2" xfId="3743" xr:uid="{00000000-0005-0000-0000-00001D180000}"/>
    <cellStyle name="Normal 8 2 3 2 3 2 2" xfId="9587" xr:uid="{00000000-0005-0000-0000-00001E180000}"/>
    <cellStyle name="Normal 8 2 3 2 3 2 3" xfId="5795" xr:uid="{00000000-0005-0000-0000-00001F180000}"/>
    <cellStyle name="Normal 8 2 3 2 3 3" xfId="2315" xr:uid="{00000000-0005-0000-0000-000020180000}"/>
    <cellStyle name="Normal 8 2 3 2 3 3 2" xfId="8159" xr:uid="{00000000-0005-0000-0000-000021180000}"/>
    <cellStyle name="Normal 8 2 3 2 3 4" xfId="6687" xr:uid="{00000000-0005-0000-0000-000022180000}"/>
    <cellStyle name="Normal 8 2 3 2 3 5" xfId="4367" xr:uid="{00000000-0005-0000-0000-000023180000}"/>
    <cellStyle name="Normal 8 2 3 2 4" xfId="1423" xr:uid="{00000000-0005-0000-0000-000024180000}"/>
    <cellStyle name="Normal 8 2 3 2 4 2" xfId="2900" xr:uid="{00000000-0005-0000-0000-000025180000}"/>
    <cellStyle name="Normal 8 2 3 2 4 2 2" xfId="8744" xr:uid="{00000000-0005-0000-0000-000026180000}"/>
    <cellStyle name="Normal 8 2 3 2 4 3" xfId="7267" xr:uid="{00000000-0005-0000-0000-000027180000}"/>
    <cellStyle name="Normal 8 2 3 2 4 4" xfId="4952" xr:uid="{00000000-0005-0000-0000-000028180000}"/>
    <cellStyle name="Normal 8 2 3 2 5" xfId="575" xr:uid="{00000000-0005-0000-0000-000029180000}"/>
    <cellStyle name="Normal 8 2 3 2 5 2" xfId="3475" xr:uid="{00000000-0005-0000-0000-00002A180000}"/>
    <cellStyle name="Normal 8 2 3 2 5 2 2" xfId="9319" xr:uid="{00000000-0005-0000-0000-00002B180000}"/>
    <cellStyle name="Normal 8 2 3 2 5 3" xfId="6419" xr:uid="{00000000-0005-0000-0000-00002C180000}"/>
    <cellStyle name="Normal 8 2 3 2 5 4" xfId="5527" xr:uid="{00000000-0005-0000-0000-00002D180000}"/>
    <cellStyle name="Normal 8 2 3 2 6" xfId="2047" xr:uid="{00000000-0005-0000-0000-00002E180000}"/>
    <cellStyle name="Normal 8 2 3 2 6 2" xfId="7891" xr:uid="{00000000-0005-0000-0000-00002F180000}"/>
    <cellStyle name="Normal 8 2 3 2 7" xfId="6107" xr:uid="{00000000-0005-0000-0000-000030180000}"/>
    <cellStyle name="Normal 8 2 3 2 8" xfId="4099" xr:uid="{00000000-0005-0000-0000-000031180000}"/>
    <cellStyle name="Normal 8 2 3 3" xfId="971" xr:uid="{00000000-0005-0000-0000-000032180000}"/>
    <cellStyle name="Normal 8 2 3 3 2" xfId="1551" xr:uid="{00000000-0005-0000-0000-000033180000}"/>
    <cellStyle name="Normal 8 2 3 3 2 2" xfId="3028" xr:uid="{00000000-0005-0000-0000-000034180000}"/>
    <cellStyle name="Normal 8 2 3 3 2 2 2" xfId="8872" xr:uid="{00000000-0005-0000-0000-000035180000}"/>
    <cellStyle name="Normal 8 2 3 3 2 3" xfId="7395" xr:uid="{00000000-0005-0000-0000-000036180000}"/>
    <cellStyle name="Normal 8 2 3 3 2 4" xfId="5080" xr:uid="{00000000-0005-0000-0000-000037180000}"/>
    <cellStyle name="Normal 8 2 3 3 3" xfId="2443" xr:uid="{00000000-0005-0000-0000-000038180000}"/>
    <cellStyle name="Normal 8 2 3 3 3 2" xfId="8287" xr:uid="{00000000-0005-0000-0000-000039180000}"/>
    <cellStyle name="Normal 8 2 3 3 4" xfId="6815" xr:uid="{00000000-0005-0000-0000-00003A180000}"/>
    <cellStyle name="Normal 8 2 3 3 5" xfId="4495" xr:uid="{00000000-0005-0000-0000-00003B180000}"/>
    <cellStyle name="Normal 8 2 3 4" xfId="715" xr:uid="{00000000-0005-0000-0000-00003C180000}"/>
    <cellStyle name="Normal 8 2 3 4 2" xfId="3615" xr:uid="{00000000-0005-0000-0000-00003D180000}"/>
    <cellStyle name="Normal 8 2 3 4 2 2" xfId="9459" xr:uid="{00000000-0005-0000-0000-00003E180000}"/>
    <cellStyle name="Normal 8 2 3 4 2 3" xfId="5667" xr:uid="{00000000-0005-0000-0000-00003F180000}"/>
    <cellStyle name="Normal 8 2 3 4 3" xfId="2187" xr:uid="{00000000-0005-0000-0000-000040180000}"/>
    <cellStyle name="Normal 8 2 3 4 3 2" xfId="8031" xr:uid="{00000000-0005-0000-0000-000041180000}"/>
    <cellStyle name="Normal 8 2 3 4 4" xfId="6559" xr:uid="{00000000-0005-0000-0000-000042180000}"/>
    <cellStyle name="Normal 8 2 3 4 5" xfId="4239" xr:uid="{00000000-0005-0000-0000-000043180000}"/>
    <cellStyle name="Normal 8 2 3 5" xfId="1295" xr:uid="{00000000-0005-0000-0000-000044180000}"/>
    <cellStyle name="Normal 8 2 3 5 2" xfId="2772" xr:uid="{00000000-0005-0000-0000-000045180000}"/>
    <cellStyle name="Normal 8 2 3 5 2 2" xfId="8616" xr:uid="{00000000-0005-0000-0000-000046180000}"/>
    <cellStyle name="Normal 8 2 3 5 3" xfId="7139" xr:uid="{00000000-0005-0000-0000-000047180000}"/>
    <cellStyle name="Normal 8 2 3 5 4" xfId="4824" xr:uid="{00000000-0005-0000-0000-000048180000}"/>
    <cellStyle name="Normal 8 2 3 6" xfId="391" xr:uid="{00000000-0005-0000-0000-000049180000}"/>
    <cellStyle name="Normal 8 2 3 6 2" xfId="3322" xr:uid="{00000000-0005-0000-0000-00004A180000}"/>
    <cellStyle name="Normal 8 2 3 6 2 2" xfId="9166" xr:uid="{00000000-0005-0000-0000-00004B180000}"/>
    <cellStyle name="Normal 8 2 3 6 3" xfId="6235" xr:uid="{00000000-0005-0000-0000-00004C180000}"/>
    <cellStyle name="Normal 8 2 3 6 4" xfId="5374" xr:uid="{00000000-0005-0000-0000-00004D180000}"/>
    <cellStyle name="Normal 8 2 3 7" xfId="1863" xr:uid="{00000000-0005-0000-0000-00004E180000}"/>
    <cellStyle name="Normal 8 2 3 7 2" xfId="7707" xr:uid="{00000000-0005-0000-0000-00004F180000}"/>
    <cellStyle name="Normal 8 2 3 8" xfId="5979" xr:uid="{00000000-0005-0000-0000-000050180000}"/>
    <cellStyle name="Normal 8 2 3 9" xfId="3915" xr:uid="{00000000-0005-0000-0000-000051180000}"/>
    <cellStyle name="Normal 8 2 4" xfId="178" xr:uid="{00000000-0005-0000-0000-000052180000}"/>
    <cellStyle name="Normal 8 2 4 2" xfId="1070" xr:uid="{00000000-0005-0000-0000-000053180000}"/>
    <cellStyle name="Normal 8 2 4 2 2" xfId="1650" xr:uid="{00000000-0005-0000-0000-000054180000}"/>
    <cellStyle name="Normal 8 2 4 2 2 2" xfId="3127" xr:uid="{00000000-0005-0000-0000-000055180000}"/>
    <cellStyle name="Normal 8 2 4 2 2 2 2" xfId="8971" xr:uid="{00000000-0005-0000-0000-000056180000}"/>
    <cellStyle name="Normal 8 2 4 2 2 3" xfId="7494" xr:uid="{00000000-0005-0000-0000-000057180000}"/>
    <cellStyle name="Normal 8 2 4 2 2 4" xfId="5179" xr:uid="{00000000-0005-0000-0000-000058180000}"/>
    <cellStyle name="Normal 8 2 4 2 3" xfId="2542" xr:uid="{00000000-0005-0000-0000-000059180000}"/>
    <cellStyle name="Normal 8 2 4 2 3 2" xfId="8386" xr:uid="{00000000-0005-0000-0000-00005A180000}"/>
    <cellStyle name="Normal 8 2 4 2 4" xfId="6914" xr:uid="{00000000-0005-0000-0000-00005B180000}"/>
    <cellStyle name="Normal 8 2 4 2 5" xfId="4594" xr:uid="{00000000-0005-0000-0000-00005C180000}"/>
    <cellStyle name="Normal 8 2 4 3" xfId="758" xr:uid="{00000000-0005-0000-0000-00005D180000}"/>
    <cellStyle name="Normal 8 2 4 3 2" xfId="3658" xr:uid="{00000000-0005-0000-0000-00005E180000}"/>
    <cellStyle name="Normal 8 2 4 3 2 2" xfId="9502" xr:uid="{00000000-0005-0000-0000-00005F180000}"/>
    <cellStyle name="Normal 8 2 4 3 2 3" xfId="5710" xr:uid="{00000000-0005-0000-0000-000060180000}"/>
    <cellStyle name="Normal 8 2 4 3 3" xfId="2230" xr:uid="{00000000-0005-0000-0000-000061180000}"/>
    <cellStyle name="Normal 8 2 4 3 3 2" xfId="8074" xr:uid="{00000000-0005-0000-0000-000062180000}"/>
    <cellStyle name="Normal 8 2 4 3 4" xfId="6602" xr:uid="{00000000-0005-0000-0000-000063180000}"/>
    <cellStyle name="Normal 8 2 4 3 5" xfId="4282" xr:uid="{00000000-0005-0000-0000-000064180000}"/>
    <cellStyle name="Normal 8 2 4 4" xfId="1338" xr:uid="{00000000-0005-0000-0000-000065180000}"/>
    <cellStyle name="Normal 8 2 4 4 2" xfId="2815" xr:uid="{00000000-0005-0000-0000-000066180000}"/>
    <cellStyle name="Normal 8 2 4 4 2 2" xfId="8659" xr:uid="{00000000-0005-0000-0000-000067180000}"/>
    <cellStyle name="Normal 8 2 4 4 3" xfId="7182" xr:uid="{00000000-0005-0000-0000-000068180000}"/>
    <cellStyle name="Normal 8 2 4 4 4" xfId="4867" xr:uid="{00000000-0005-0000-0000-000069180000}"/>
    <cellStyle name="Normal 8 2 4 5" xfId="490" xr:uid="{00000000-0005-0000-0000-00006A180000}"/>
    <cellStyle name="Normal 8 2 4 5 2" xfId="3436" xr:uid="{00000000-0005-0000-0000-00006B180000}"/>
    <cellStyle name="Normal 8 2 4 5 2 2" xfId="9280" xr:uid="{00000000-0005-0000-0000-00006C180000}"/>
    <cellStyle name="Normal 8 2 4 5 3" xfId="6334" xr:uid="{00000000-0005-0000-0000-00006D180000}"/>
    <cellStyle name="Normal 8 2 4 5 4" xfId="5488" xr:uid="{00000000-0005-0000-0000-00006E180000}"/>
    <cellStyle name="Normal 8 2 4 6" xfId="1962" xr:uid="{00000000-0005-0000-0000-00006F180000}"/>
    <cellStyle name="Normal 8 2 4 6 2" xfId="7806" xr:uid="{00000000-0005-0000-0000-000070180000}"/>
    <cellStyle name="Normal 8 2 4 7" xfId="6022" xr:uid="{00000000-0005-0000-0000-000071180000}"/>
    <cellStyle name="Normal 8 2 4 8" xfId="4014" xr:uid="{00000000-0005-0000-0000-000072180000}"/>
    <cellStyle name="Normal 8 2 5" xfId="447" xr:uid="{00000000-0005-0000-0000-000073180000}"/>
    <cellStyle name="Normal 8 2 5 2" xfId="1027" xr:uid="{00000000-0005-0000-0000-000074180000}"/>
    <cellStyle name="Normal 8 2 5 2 2" xfId="3787" xr:uid="{00000000-0005-0000-0000-000075180000}"/>
    <cellStyle name="Normal 8 2 5 2 2 2" xfId="9631" xr:uid="{00000000-0005-0000-0000-000076180000}"/>
    <cellStyle name="Normal 8 2 5 2 2 3" xfId="5839" xr:uid="{00000000-0005-0000-0000-000077180000}"/>
    <cellStyle name="Normal 8 2 5 2 3" xfId="2499" xr:uid="{00000000-0005-0000-0000-000078180000}"/>
    <cellStyle name="Normal 8 2 5 2 3 2" xfId="8343" xr:uid="{00000000-0005-0000-0000-000079180000}"/>
    <cellStyle name="Normal 8 2 5 2 4" xfId="6871" xr:uid="{00000000-0005-0000-0000-00007A180000}"/>
    <cellStyle name="Normal 8 2 5 2 5" xfId="4551" xr:uid="{00000000-0005-0000-0000-00007B180000}"/>
    <cellStyle name="Normal 8 2 5 3" xfId="1607" xr:uid="{00000000-0005-0000-0000-00007C180000}"/>
    <cellStyle name="Normal 8 2 5 3 2" xfId="3084" xr:uid="{00000000-0005-0000-0000-00007D180000}"/>
    <cellStyle name="Normal 8 2 5 3 2 2" xfId="8928" xr:uid="{00000000-0005-0000-0000-00007E180000}"/>
    <cellStyle name="Normal 8 2 5 3 3" xfId="7451" xr:uid="{00000000-0005-0000-0000-00007F180000}"/>
    <cellStyle name="Normal 8 2 5 3 4" xfId="5136" xr:uid="{00000000-0005-0000-0000-000080180000}"/>
    <cellStyle name="Normal 8 2 5 4" xfId="1919" xr:uid="{00000000-0005-0000-0000-000081180000}"/>
    <cellStyle name="Normal 8 2 5 4 2" xfId="7763" xr:uid="{00000000-0005-0000-0000-000082180000}"/>
    <cellStyle name="Normal 8 2 5 5" xfId="6291" xr:uid="{00000000-0005-0000-0000-000083180000}"/>
    <cellStyle name="Normal 8 2 5 6" xfId="3971" xr:uid="{00000000-0005-0000-0000-000084180000}"/>
    <cellStyle name="Normal 8 2 6" xfId="886" xr:uid="{00000000-0005-0000-0000-000085180000}"/>
    <cellStyle name="Normal 8 2 6 2" xfId="1466" xr:uid="{00000000-0005-0000-0000-000086180000}"/>
    <cellStyle name="Normal 8 2 6 2 2" xfId="2943" xr:uid="{00000000-0005-0000-0000-000087180000}"/>
    <cellStyle name="Normal 8 2 6 2 2 2" xfId="8787" xr:uid="{00000000-0005-0000-0000-000088180000}"/>
    <cellStyle name="Normal 8 2 6 2 3" xfId="7310" xr:uid="{00000000-0005-0000-0000-000089180000}"/>
    <cellStyle name="Normal 8 2 6 2 4" xfId="4995" xr:uid="{00000000-0005-0000-0000-00008A180000}"/>
    <cellStyle name="Normal 8 2 6 3" xfId="2358" xr:uid="{00000000-0005-0000-0000-00008B180000}"/>
    <cellStyle name="Normal 8 2 6 3 2" xfId="8202" xr:uid="{00000000-0005-0000-0000-00008C180000}"/>
    <cellStyle name="Normal 8 2 6 4" xfId="6730" xr:uid="{00000000-0005-0000-0000-00008D180000}"/>
    <cellStyle name="Normal 8 2 6 5" xfId="4410" xr:uid="{00000000-0005-0000-0000-00008E180000}"/>
    <cellStyle name="Normal 8 2 7" xfId="630" xr:uid="{00000000-0005-0000-0000-00008F180000}"/>
    <cellStyle name="Normal 8 2 7 2" xfId="3530" xr:uid="{00000000-0005-0000-0000-000090180000}"/>
    <cellStyle name="Normal 8 2 7 2 2" xfId="9374" xr:uid="{00000000-0005-0000-0000-000091180000}"/>
    <cellStyle name="Normal 8 2 7 2 3" xfId="5582" xr:uid="{00000000-0005-0000-0000-000092180000}"/>
    <cellStyle name="Normal 8 2 7 3" xfId="2102" xr:uid="{00000000-0005-0000-0000-000093180000}"/>
    <cellStyle name="Normal 8 2 7 3 2" xfId="7946" xr:uid="{00000000-0005-0000-0000-000094180000}"/>
    <cellStyle name="Normal 8 2 7 4" xfId="6474" xr:uid="{00000000-0005-0000-0000-000095180000}"/>
    <cellStyle name="Normal 8 2 7 5" xfId="4154" xr:uid="{00000000-0005-0000-0000-000096180000}"/>
    <cellStyle name="Normal 8 2 8" xfId="1210" xr:uid="{00000000-0005-0000-0000-000097180000}"/>
    <cellStyle name="Normal 8 2 8 2" xfId="2687" xr:uid="{00000000-0005-0000-0000-000098180000}"/>
    <cellStyle name="Normal 8 2 8 2 2" xfId="8531" xr:uid="{00000000-0005-0000-0000-000099180000}"/>
    <cellStyle name="Normal 8 2 8 3" xfId="7054" xr:uid="{00000000-0005-0000-0000-00009A180000}"/>
    <cellStyle name="Normal 8 2 8 4" xfId="4739" xr:uid="{00000000-0005-0000-0000-00009B180000}"/>
    <cellStyle name="Normal 8 2 9" xfId="306" xr:uid="{00000000-0005-0000-0000-00009C180000}"/>
    <cellStyle name="Normal 8 2 9 2" xfId="3283" xr:uid="{00000000-0005-0000-0000-00009D180000}"/>
    <cellStyle name="Normal 8 2 9 2 2" xfId="9127" xr:uid="{00000000-0005-0000-0000-00009E180000}"/>
    <cellStyle name="Normal 8 2 9 3" xfId="6150" xr:uid="{00000000-0005-0000-0000-00009F180000}"/>
    <cellStyle name="Normal 8 2 9 4" xfId="5335" xr:uid="{00000000-0005-0000-0000-0000A0180000}"/>
    <cellStyle name="Normal 8 3" xfId="56" xr:uid="{00000000-0005-0000-0000-0000A1180000}"/>
    <cellStyle name="Normal 8 3 10" xfId="1785" xr:uid="{00000000-0005-0000-0000-0000A2180000}"/>
    <cellStyle name="Normal 8 3 10 2" xfId="7629" xr:uid="{00000000-0005-0000-0000-0000A3180000}"/>
    <cellStyle name="Normal 8 3 11" xfId="5901" xr:uid="{00000000-0005-0000-0000-0000A4180000}"/>
    <cellStyle name="Normal 8 3 12" xfId="3837" xr:uid="{00000000-0005-0000-0000-0000A5180000}"/>
    <cellStyle name="Normal 8 3 2" xfId="100" xr:uid="{00000000-0005-0000-0000-0000A6180000}"/>
    <cellStyle name="Normal 8 3 2 2" xfId="228" xr:uid="{00000000-0005-0000-0000-0000A7180000}"/>
    <cellStyle name="Normal 8 3 2 2 2" xfId="1120" xr:uid="{00000000-0005-0000-0000-0000A8180000}"/>
    <cellStyle name="Normal 8 3 2 2 2 2" xfId="1700" xr:uid="{00000000-0005-0000-0000-0000A9180000}"/>
    <cellStyle name="Normal 8 3 2 2 2 2 2" xfId="3177" xr:uid="{00000000-0005-0000-0000-0000AA180000}"/>
    <cellStyle name="Normal 8 3 2 2 2 2 2 2" xfId="9021" xr:uid="{00000000-0005-0000-0000-0000AB180000}"/>
    <cellStyle name="Normal 8 3 2 2 2 2 3" xfId="7544" xr:uid="{00000000-0005-0000-0000-0000AC180000}"/>
    <cellStyle name="Normal 8 3 2 2 2 2 4" xfId="5229" xr:uid="{00000000-0005-0000-0000-0000AD180000}"/>
    <cellStyle name="Normal 8 3 2 2 2 3" xfId="2592" xr:uid="{00000000-0005-0000-0000-0000AE180000}"/>
    <cellStyle name="Normal 8 3 2 2 2 3 2" xfId="8436" xr:uid="{00000000-0005-0000-0000-0000AF180000}"/>
    <cellStyle name="Normal 8 3 2 2 2 4" xfId="6964" xr:uid="{00000000-0005-0000-0000-0000B0180000}"/>
    <cellStyle name="Normal 8 3 2 2 2 5" xfId="4644" xr:uid="{00000000-0005-0000-0000-0000B1180000}"/>
    <cellStyle name="Normal 8 3 2 2 3" xfId="808" xr:uid="{00000000-0005-0000-0000-0000B2180000}"/>
    <cellStyle name="Normal 8 3 2 2 3 2" xfId="3708" xr:uid="{00000000-0005-0000-0000-0000B3180000}"/>
    <cellStyle name="Normal 8 3 2 2 3 2 2" xfId="9552" xr:uid="{00000000-0005-0000-0000-0000B4180000}"/>
    <cellStyle name="Normal 8 3 2 2 3 2 3" xfId="5760" xr:uid="{00000000-0005-0000-0000-0000B5180000}"/>
    <cellStyle name="Normal 8 3 2 2 3 3" xfId="2280" xr:uid="{00000000-0005-0000-0000-0000B6180000}"/>
    <cellStyle name="Normal 8 3 2 2 3 3 2" xfId="8124" xr:uid="{00000000-0005-0000-0000-0000B7180000}"/>
    <cellStyle name="Normal 8 3 2 2 3 4" xfId="6652" xr:uid="{00000000-0005-0000-0000-0000B8180000}"/>
    <cellStyle name="Normal 8 3 2 2 3 5" xfId="4332" xr:uid="{00000000-0005-0000-0000-0000B9180000}"/>
    <cellStyle name="Normal 8 3 2 2 4" xfId="1388" xr:uid="{00000000-0005-0000-0000-0000BA180000}"/>
    <cellStyle name="Normal 8 3 2 2 4 2" xfId="2865" xr:uid="{00000000-0005-0000-0000-0000BB180000}"/>
    <cellStyle name="Normal 8 3 2 2 4 2 2" xfId="8709" xr:uid="{00000000-0005-0000-0000-0000BC180000}"/>
    <cellStyle name="Normal 8 3 2 2 4 3" xfId="7232" xr:uid="{00000000-0005-0000-0000-0000BD180000}"/>
    <cellStyle name="Normal 8 3 2 2 4 4" xfId="4917" xr:uid="{00000000-0005-0000-0000-0000BE180000}"/>
    <cellStyle name="Normal 8 3 2 2 5" xfId="540" xr:uid="{00000000-0005-0000-0000-0000BF180000}"/>
    <cellStyle name="Normal 8 3 2 2 5 2" xfId="3412" xr:uid="{00000000-0005-0000-0000-0000C0180000}"/>
    <cellStyle name="Normal 8 3 2 2 5 2 2" xfId="9256" xr:uid="{00000000-0005-0000-0000-0000C1180000}"/>
    <cellStyle name="Normal 8 3 2 2 5 3" xfId="6384" xr:uid="{00000000-0005-0000-0000-0000C2180000}"/>
    <cellStyle name="Normal 8 3 2 2 5 4" xfId="5464" xr:uid="{00000000-0005-0000-0000-0000C3180000}"/>
    <cellStyle name="Normal 8 3 2 2 6" xfId="2012" xr:uid="{00000000-0005-0000-0000-0000C4180000}"/>
    <cellStyle name="Normal 8 3 2 2 6 2" xfId="7856" xr:uid="{00000000-0005-0000-0000-0000C5180000}"/>
    <cellStyle name="Normal 8 3 2 2 7" xfId="6072" xr:uid="{00000000-0005-0000-0000-0000C6180000}"/>
    <cellStyle name="Normal 8 3 2 2 8" xfId="4064" xr:uid="{00000000-0005-0000-0000-0000C7180000}"/>
    <cellStyle name="Normal 8 3 2 3" xfId="936" xr:uid="{00000000-0005-0000-0000-0000C8180000}"/>
    <cellStyle name="Normal 8 3 2 3 2" xfId="1516" xr:uid="{00000000-0005-0000-0000-0000C9180000}"/>
    <cellStyle name="Normal 8 3 2 3 2 2" xfId="2993" xr:uid="{00000000-0005-0000-0000-0000CA180000}"/>
    <cellStyle name="Normal 8 3 2 3 2 2 2" xfId="8837" xr:uid="{00000000-0005-0000-0000-0000CB180000}"/>
    <cellStyle name="Normal 8 3 2 3 2 3" xfId="7360" xr:uid="{00000000-0005-0000-0000-0000CC180000}"/>
    <cellStyle name="Normal 8 3 2 3 2 4" xfId="5045" xr:uid="{00000000-0005-0000-0000-0000CD180000}"/>
    <cellStyle name="Normal 8 3 2 3 3" xfId="2408" xr:uid="{00000000-0005-0000-0000-0000CE180000}"/>
    <cellStyle name="Normal 8 3 2 3 3 2" xfId="8252" xr:uid="{00000000-0005-0000-0000-0000CF180000}"/>
    <cellStyle name="Normal 8 3 2 3 4" xfId="6780" xr:uid="{00000000-0005-0000-0000-0000D0180000}"/>
    <cellStyle name="Normal 8 3 2 3 5" xfId="4460" xr:uid="{00000000-0005-0000-0000-0000D1180000}"/>
    <cellStyle name="Normal 8 3 2 4" xfId="680" xr:uid="{00000000-0005-0000-0000-0000D2180000}"/>
    <cellStyle name="Normal 8 3 2 4 2" xfId="3580" xr:uid="{00000000-0005-0000-0000-0000D3180000}"/>
    <cellStyle name="Normal 8 3 2 4 2 2" xfId="9424" xr:uid="{00000000-0005-0000-0000-0000D4180000}"/>
    <cellStyle name="Normal 8 3 2 4 2 3" xfId="5632" xr:uid="{00000000-0005-0000-0000-0000D5180000}"/>
    <cellStyle name="Normal 8 3 2 4 3" xfId="2152" xr:uid="{00000000-0005-0000-0000-0000D6180000}"/>
    <cellStyle name="Normal 8 3 2 4 3 2" xfId="7996" xr:uid="{00000000-0005-0000-0000-0000D7180000}"/>
    <cellStyle name="Normal 8 3 2 4 4" xfId="6524" xr:uid="{00000000-0005-0000-0000-0000D8180000}"/>
    <cellStyle name="Normal 8 3 2 4 5" xfId="4204" xr:uid="{00000000-0005-0000-0000-0000D9180000}"/>
    <cellStyle name="Normal 8 3 2 5" xfId="1260" xr:uid="{00000000-0005-0000-0000-0000DA180000}"/>
    <cellStyle name="Normal 8 3 2 5 2" xfId="2737" xr:uid="{00000000-0005-0000-0000-0000DB180000}"/>
    <cellStyle name="Normal 8 3 2 5 2 2" xfId="8581" xr:uid="{00000000-0005-0000-0000-0000DC180000}"/>
    <cellStyle name="Normal 8 3 2 5 3" xfId="7104" xr:uid="{00000000-0005-0000-0000-0000DD180000}"/>
    <cellStyle name="Normal 8 3 2 5 4" xfId="4789" xr:uid="{00000000-0005-0000-0000-0000DE180000}"/>
    <cellStyle name="Normal 8 3 2 6" xfId="356" xr:uid="{00000000-0005-0000-0000-0000DF180000}"/>
    <cellStyle name="Normal 8 3 2 6 2" xfId="3385" xr:uid="{00000000-0005-0000-0000-0000E0180000}"/>
    <cellStyle name="Normal 8 3 2 6 2 2" xfId="9229" xr:uid="{00000000-0005-0000-0000-0000E1180000}"/>
    <cellStyle name="Normal 8 3 2 6 3" xfId="6200" xr:uid="{00000000-0005-0000-0000-0000E2180000}"/>
    <cellStyle name="Normal 8 3 2 6 4" xfId="5437" xr:uid="{00000000-0005-0000-0000-0000E3180000}"/>
    <cellStyle name="Normal 8 3 2 7" xfId="1828" xr:uid="{00000000-0005-0000-0000-0000E4180000}"/>
    <cellStyle name="Normal 8 3 2 7 2" xfId="7672" xr:uid="{00000000-0005-0000-0000-0000E5180000}"/>
    <cellStyle name="Normal 8 3 2 8" xfId="5944" xr:uid="{00000000-0005-0000-0000-0000E6180000}"/>
    <cellStyle name="Normal 8 3 2 9" xfId="3880" xr:uid="{00000000-0005-0000-0000-0000E7180000}"/>
    <cellStyle name="Normal 8 3 3" xfId="142" xr:uid="{00000000-0005-0000-0000-0000E8180000}"/>
    <cellStyle name="Normal 8 3 3 2" xfId="270" xr:uid="{00000000-0005-0000-0000-0000E9180000}"/>
    <cellStyle name="Normal 8 3 3 2 2" xfId="1162" xr:uid="{00000000-0005-0000-0000-0000EA180000}"/>
    <cellStyle name="Normal 8 3 3 2 2 2" xfId="1742" xr:uid="{00000000-0005-0000-0000-0000EB180000}"/>
    <cellStyle name="Normal 8 3 3 2 2 2 2" xfId="3219" xr:uid="{00000000-0005-0000-0000-0000EC180000}"/>
    <cellStyle name="Normal 8 3 3 2 2 2 2 2" xfId="9063" xr:uid="{00000000-0005-0000-0000-0000ED180000}"/>
    <cellStyle name="Normal 8 3 3 2 2 2 3" xfId="7586" xr:uid="{00000000-0005-0000-0000-0000EE180000}"/>
    <cellStyle name="Normal 8 3 3 2 2 2 4" xfId="5271" xr:uid="{00000000-0005-0000-0000-0000EF180000}"/>
    <cellStyle name="Normal 8 3 3 2 2 3" xfId="2634" xr:uid="{00000000-0005-0000-0000-0000F0180000}"/>
    <cellStyle name="Normal 8 3 3 2 2 3 2" xfId="8478" xr:uid="{00000000-0005-0000-0000-0000F1180000}"/>
    <cellStyle name="Normal 8 3 3 2 2 4" xfId="7006" xr:uid="{00000000-0005-0000-0000-0000F2180000}"/>
    <cellStyle name="Normal 8 3 3 2 2 5" xfId="4686" xr:uid="{00000000-0005-0000-0000-0000F3180000}"/>
    <cellStyle name="Normal 8 3 3 2 3" xfId="850" xr:uid="{00000000-0005-0000-0000-0000F4180000}"/>
    <cellStyle name="Normal 8 3 3 2 3 2" xfId="3750" xr:uid="{00000000-0005-0000-0000-0000F5180000}"/>
    <cellStyle name="Normal 8 3 3 2 3 2 2" xfId="9594" xr:uid="{00000000-0005-0000-0000-0000F6180000}"/>
    <cellStyle name="Normal 8 3 3 2 3 2 3" xfId="5802" xr:uid="{00000000-0005-0000-0000-0000F7180000}"/>
    <cellStyle name="Normal 8 3 3 2 3 3" xfId="2322" xr:uid="{00000000-0005-0000-0000-0000F8180000}"/>
    <cellStyle name="Normal 8 3 3 2 3 3 2" xfId="8166" xr:uid="{00000000-0005-0000-0000-0000F9180000}"/>
    <cellStyle name="Normal 8 3 3 2 3 4" xfId="6694" xr:uid="{00000000-0005-0000-0000-0000FA180000}"/>
    <cellStyle name="Normal 8 3 3 2 3 5" xfId="4374" xr:uid="{00000000-0005-0000-0000-0000FB180000}"/>
    <cellStyle name="Normal 8 3 3 2 4" xfId="1430" xr:uid="{00000000-0005-0000-0000-0000FC180000}"/>
    <cellStyle name="Normal 8 3 3 2 4 2" xfId="2907" xr:uid="{00000000-0005-0000-0000-0000FD180000}"/>
    <cellStyle name="Normal 8 3 3 2 4 2 2" xfId="8751" xr:uid="{00000000-0005-0000-0000-0000FE180000}"/>
    <cellStyle name="Normal 8 3 3 2 4 3" xfId="7274" xr:uid="{00000000-0005-0000-0000-0000FF180000}"/>
    <cellStyle name="Normal 8 3 3 2 4 4" xfId="4959" xr:uid="{00000000-0005-0000-0000-000000190000}"/>
    <cellStyle name="Normal 8 3 3 2 5" xfId="582" xr:uid="{00000000-0005-0000-0000-000001190000}"/>
    <cellStyle name="Normal 8 3 3 2 5 2" xfId="3482" xr:uid="{00000000-0005-0000-0000-000002190000}"/>
    <cellStyle name="Normal 8 3 3 2 5 2 2" xfId="9326" xr:uid="{00000000-0005-0000-0000-000003190000}"/>
    <cellStyle name="Normal 8 3 3 2 5 3" xfId="6426" xr:uid="{00000000-0005-0000-0000-000004190000}"/>
    <cellStyle name="Normal 8 3 3 2 5 4" xfId="5534" xr:uid="{00000000-0005-0000-0000-000005190000}"/>
    <cellStyle name="Normal 8 3 3 2 6" xfId="2054" xr:uid="{00000000-0005-0000-0000-000006190000}"/>
    <cellStyle name="Normal 8 3 3 2 6 2" xfId="7898" xr:uid="{00000000-0005-0000-0000-000007190000}"/>
    <cellStyle name="Normal 8 3 3 2 7" xfId="6114" xr:uid="{00000000-0005-0000-0000-000008190000}"/>
    <cellStyle name="Normal 8 3 3 2 8" xfId="4106" xr:uid="{00000000-0005-0000-0000-000009190000}"/>
    <cellStyle name="Normal 8 3 3 3" xfId="978" xr:uid="{00000000-0005-0000-0000-00000A190000}"/>
    <cellStyle name="Normal 8 3 3 3 2" xfId="1558" xr:uid="{00000000-0005-0000-0000-00000B190000}"/>
    <cellStyle name="Normal 8 3 3 3 2 2" xfId="3035" xr:uid="{00000000-0005-0000-0000-00000C190000}"/>
    <cellStyle name="Normal 8 3 3 3 2 2 2" xfId="8879" xr:uid="{00000000-0005-0000-0000-00000D190000}"/>
    <cellStyle name="Normal 8 3 3 3 2 3" xfId="7402" xr:uid="{00000000-0005-0000-0000-00000E190000}"/>
    <cellStyle name="Normal 8 3 3 3 2 4" xfId="5087" xr:uid="{00000000-0005-0000-0000-00000F190000}"/>
    <cellStyle name="Normal 8 3 3 3 3" xfId="2450" xr:uid="{00000000-0005-0000-0000-000010190000}"/>
    <cellStyle name="Normal 8 3 3 3 3 2" xfId="8294" xr:uid="{00000000-0005-0000-0000-000011190000}"/>
    <cellStyle name="Normal 8 3 3 3 4" xfId="6822" xr:uid="{00000000-0005-0000-0000-000012190000}"/>
    <cellStyle name="Normal 8 3 3 3 5" xfId="4502" xr:uid="{00000000-0005-0000-0000-000013190000}"/>
    <cellStyle name="Normal 8 3 3 4" xfId="722" xr:uid="{00000000-0005-0000-0000-000014190000}"/>
    <cellStyle name="Normal 8 3 3 4 2" xfId="3622" xr:uid="{00000000-0005-0000-0000-000015190000}"/>
    <cellStyle name="Normal 8 3 3 4 2 2" xfId="9466" xr:uid="{00000000-0005-0000-0000-000016190000}"/>
    <cellStyle name="Normal 8 3 3 4 2 3" xfId="5674" xr:uid="{00000000-0005-0000-0000-000017190000}"/>
    <cellStyle name="Normal 8 3 3 4 3" xfId="2194" xr:uid="{00000000-0005-0000-0000-000018190000}"/>
    <cellStyle name="Normal 8 3 3 4 3 2" xfId="8038" xr:uid="{00000000-0005-0000-0000-000019190000}"/>
    <cellStyle name="Normal 8 3 3 4 4" xfId="6566" xr:uid="{00000000-0005-0000-0000-00001A190000}"/>
    <cellStyle name="Normal 8 3 3 4 5" xfId="4246" xr:uid="{00000000-0005-0000-0000-00001B190000}"/>
    <cellStyle name="Normal 8 3 3 5" xfId="1302" xr:uid="{00000000-0005-0000-0000-00001C190000}"/>
    <cellStyle name="Normal 8 3 3 5 2" xfId="2779" xr:uid="{00000000-0005-0000-0000-00001D190000}"/>
    <cellStyle name="Normal 8 3 3 5 2 2" xfId="8623" xr:uid="{00000000-0005-0000-0000-00001E190000}"/>
    <cellStyle name="Normal 8 3 3 5 3" xfId="7146" xr:uid="{00000000-0005-0000-0000-00001F190000}"/>
    <cellStyle name="Normal 8 3 3 5 4" xfId="4831" xr:uid="{00000000-0005-0000-0000-000020190000}"/>
    <cellStyle name="Normal 8 3 3 6" xfId="398" xr:uid="{00000000-0005-0000-0000-000021190000}"/>
    <cellStyle name="Normal 8 3 3 6 2" xfId="3447" xr:uid="{00000000-0005-0000-0000-000022190000}"/>
    <cellStyle name="Normal 8 3 3 6 2 2" xfId="9291" xr:uid="{00000000-0005-0000-0000-000023190000}"/>
    <cellStyle name="Normal 8 3 3 6 3" xfId="6242" xr:uid="{00000000-0005-0000-0000-000024190000}"/>
    <cellStyle name="Normal 8 3 3 6 4" xfId="5499" xr:uid="{00000000-0005-0000-0000-000025190000}"/>
    <cellStyle name="Normal 8 3 3 7" xfId="1870" xr:uid="{00000000-0005-0000-0000-000026190000}"/>
    <cellStyle name="Normal 8 3 3 7 2" xfId="7714" xr:uid="{00000000-0005-0000-0000-000027190000}"/>
    <cellStyle name="Normal 8 3 3 8" xfId="5986" xr:uid="{00000000-0005-0000-0000-000028190000}"/>
    <cellStyle name="Normal 8 3 3 9" xfId="3922" xr:uid="{00000000-0005-0000-0000-000029190000}"/>
    <cellStyle name="Normal 8 3 4" xfId="185" xr:uid="{00000000-0005-0000-0000-00002A190000}"/>
    <cellStyle name="Normal 8 3 4 2" xfId="1077" xr:uid="{00000000-0005-0000-0000-00002B190000}"/>
    <cellStyle name="Normal 8 3 4 2 2" xfId="1657" xr:uid="{00000000-0005-0000-0000-00002C190000}"/>
    <cellStyle name="Normal 8 3 4 2 2 2" xfId="3134" xr:uid="{00000000-0005-0000-0000-00002D190000}"/>
    <cellStyle name="Normal 8 3 4 2 2 2 2" xfId="8978" xr:uid="{00000000-0005-0000-0000-00002E190000}"/>
    <cellStyle name="Normal 8 3 4 2 2 3" xfId="7501" xr:uid="{00000000-0005-0000-0000-00002F190000}"/>
    <cellStyle name="Normal 8 3 4 2 2 4" xfId="5186" xr:uid="{00000000-0005-0000-0000-000030190000}"/>
    <cellStyle name="Normal 8 3 4 2 3" xfId="2549" xr:uid="{00000000-0005-0000-0000-000031190000}"/>
    <cellStyle name="Normal 8 3 4 2 3 2" xfId="8393" xr:uid="{00000000-0005-0000-0000-000032190000}"/>
    <cellStyle name="Normal 8 3 4 2 4" xfId="6921" xr:uid="{00000000-0005-0000-0000-000033190000}"/>
    <cellStyle name="Normal 8 3 4 2 5" xfId="4601" xr:uid="{00000000-0005-0000-0000-000034190000}"/>
    <cellStyle name="Normal 8 3 4 3" xfId="765" xr:uid="{00000000-0005-0000-0000-000035190000}"/>
    <cellStyle name="Normal 8 3 4 3 2" xfId="3665" xr:uid="{00000000-0005-0000-0000-000036190000}"/>
    <cellStyle name="Normal 8 3 4 3 2 2" xfId="9509" xr:uid="{00000000-0005-0000-0000-000037190000}"/>
    <cellStyle name="Normal 8 3 4 3 2 3" xfId="5717" xr:uid="{00000000-0005-0000-0000-000038190000}"/>
    <cellStyle name="Normal 8 3 4 3 3" xfId="2237" xr:uid="{00000000-0005-0000-0000-000039190000}"/>
    <cellStyle name="Normal 8 3 4 3 3 2" xfId="8081" xr:uid="{00000000-0005-0000-0000-00003A190000}"/>
    <cellStyle name="Normal 8 3 4 3 4" xfId="6609" xr:uid="{00000000-0005-0000-0000-00003B190000}"/>
    <cellStyle name="Normal 8 3 4 3 5" xfId="4289" xr:uid="{00000000-0005-0000-0000-00003C190000}"/>
    <cellStyle name="Normal 8 3 4 4" xfId="1345" xr:uid="{00000000-0005-0000-0000-00003D190000}"/>
    <cellStyle name="Normal 8 3 4 4 2" xfId="2822" xr:uid="{00000000-0005-0000-0000-00003E190000}"/>
    <cellStyle name="Normal 8 3 4 4 2 2" xfId="8666" xr:uid="{00000000-0005-0000-0000-00003F190000}"/>
    <cellStyle name="Normal 8 3 4 4 3" xfId="7189" xr:uid="{00000000-0005-0000-0000-000040190000}"/>
    <cellStyle name="Normal 8 3 4 4 4" xfId="4874" xr:uid="{00000000-0005-0000-0000-000041190000}"/>
    <cellStyle name="Normal 8 3 4 5" xfId="497" xr:uid="{00000000-0005-0000-0000-000042190000}"/>
    <cellStyle name="Normal 8 3 4 5 2" xfId="3453" xr:uid="{00000000-0005-0000-0000-000043190000}"/>
    <cellStyle name="Normal 8 3 4 5 2 2" xfId="9297" xr:uid="{00000000-0005-0000-0000-000044190000}"/>
    <cellStyle name="Normal 8 3 4 5 3" xfId="6341" xr:uid="{00000000-0005-0000-0000-000045190000}"/>
    <cellStyle name="Normal 8 3 4 5 4" xfId="5505" xr:uid="{00000000-0005-0000-0000-000046190000}"/>
    <cellStyle name="Normal 8 3 4 6" xfId="1969" xr:uid="{00000000-0005-0000-0000-000047190000}"/>
    <cellStyle name="Normal 8 3 4 6 2" xfId="7813" xr:uid="{00000000-0005-0000-0000-000048190000}"/>
    <cellStyle name="Normal 8 3 4 7" xfId="6029" xr:uid="{00000000-0005-0000-0000-000049190000}"/>
    <cellStyle name="Normal 8 3 4 8" xfId="4021" xr:uid="{00000000-0005-0000-0000-00004A190000}"/>
    <cellStyle name="Normal 8 3 5" xfId="454" xr:uid="{00000000-0005-0000-0000-00004B190000}"/>
    <cellStyle name="Normal 8 3 5 2" xfId="1034" xr:uid="{00000000-0005-0000-0000-00004C190000}"/>
    <cellStyle name="Normal 8 3 5 2 2" xfId="3794" xr:uid="{00000000-0005-0000-0000-00004D190000}"/>
    <cellStyle name="Normal 8 3 5 2 2 2" xfId="9638" xr:uid="{00000000-0005-0000-0000-00004E190000}"/>
    <cellStyle name="Normal 8 3 5 2 2 3" xfId="5846" xr:uid="{00000000-0005-0000-0000-00004F190000}"/>
    <cellStyle name="Normal 8 3 5 2 3" xfId="2506" xr:uid="{00000000-0005-0000-0000-000050190000}"/>
    <cellStyle name="Normal 8 3 5 2 3 2" xfId="8350" xr:uid="{00000000-0005-0000-0000-000051190000}"/>
    <cellStyle name="Normal 8 3 5 2 4" xfId="6878" xr:uid="{00000000-0005-0000-0000-000052190000}"/>
    <cellStyle name="Normal 8 3 5 2 5" xfId="4558" xr:uid="{00000000-0005-0000-0000-000053190000}"/>
    <cellStyle name="Normal 8 3 5 3" xfId="1614" xr:uid="{00000000-0005-0000-0000-000054190000}"/>
    <cellStyle name="Normal 8 3 5 3 2" xfId="3091" xr:uid="{00000000-0005-0000-0000-000055190000}"/>
    <cellStyle name="Normal 8 3 5 3 2 2" xfId="8935" xr:uid="{00000000-0005-0000-0000-000056190000}"/>
    <cellStyle name="Normal 8 3 5 3 3" xfId="7458" xr:uid="{00000000-0005-0000-0000-000057190000}"/>
    <cellStyle name="Normal 8 3 5 3 4" xfId="5143" xr:uid="{00000000-0005-0000-0000-000058190000}"/>
    <cellStyle name="Normal 8 3 5 4" xfId="1926" xr:uid="{00000000-0005-0000-0000-000059190000}"/>
    <cellStyle name="Normal 8 3 5 4 2" xfId="7770" xr:uid="{00000000-0005-0000-0000-00005A190000}"/>
    <cellStyle name="Normal 8 3 5 5" xfId="6298" xr:uid="{00000000-0005-0000-0000-00005B190000}"/>
    <cellStyle name="Normal 8 3 5 6" xfId="3978" xr:uid="{00000000-0005-0000-0000-00005C190000}"/>
    <cellStyle name="Normal 8 3 6" xfId="893" xr:uid="{00000000-0005-0000-0000-00005D190000}"/>
    <cellStyle name="Normal 8 3 6 2" xfId="1473" xr:uid="{00000000-0005-0000-0000-00005E190000}"/>
    <cellStyle name="Normal 8 3 6 2 2" xfId="2950" xr:uid="{00000000-0005-0000-0000-00005F190000}"/>
    <cellStyle name="Normal 8 3 6 2 2 2" xfId="8794" xr:uid="{00000000-0005-0000-0000-000060190000}"/>
    <cellStyle name="Normal 8 3 6 2 3" xfId="7317" xr:uid="{00000000-0005-0000-0000-000061190000}"/>
    <cellStyle name="Normal 8 3 6 2 4" xfId="5002" xr:uid="{00000000-0005-0000-0000-000062190000}"/>
    <cellStyle name="Normal 8 3 6 3" xfId="2365" xr:uid="{00000000-0005-0000-0000-000063190000}"/>
    <cellStyle name="Normal 8 3 6 3 2" xfId="8209" xr:uid="{00000000-0005-0000-0000-000064190000}"/>
    <cellStyle name="Normal 8 3 6 4" xfId="6737" xr:uid="{00000000-0005-0000-0000-000065190000}"/>
    <cellStyle name="Normal 8 3 6 5" xfId="4417" xr:uid="{00000000-0005-0000-0000-000066190000}"/>
    <cellStyle name="Normal 8 3 7" xfId="637" xr:uid="{00000000-0005-0000-0000-000067190000}"/>
    <cellStyle name="Normal 8 3 7 2" xfId="3537" xr:uid="{00000000-0005-0000-0000-000068190000}"/>
    <cellStyle name="Normal 8 3 7 2 2" xfId="9381" xr:uid="{00000000-0005-0000-0000-000069190000}"/>
    <cellStyle name="Normal 8 3 7 2 3" xfId="5589" xr:uid="{00000000-0005-0000-0000-00006A190000}"/>
    <cellStyle name="Normal 8 3 7 3" xfId="2109" xr:uid="{00000000-0005-0000-0000-00006B190000}"/>
    <cellStyle name="Normal 8 3 7 3 2" xfId="7953" xr:uid="{00000000-0005-0000-0000-00006C190000}"/>
    <cellStyle name="Normal 8 3 7 4" xfId="6481" xr:uid="{00000000-0005-0000-0000-00006D190000}"/>
    <cellStyle name="Normal 8 3 7 5" xfId="4161" xr:uid="{00000000-0005-0000-0000-00006E190000}"/>
    <cellStyle name="Normal 8 3 8" xfId="1217" xr:uid="{00000000-0005-0000-0000-00006F190000}"/>
    <cellStyle name="Normal 8 3 8 2" xfId="2694" xr:uid="{00000000-0005-0000-0000-000070190000}"/>
    <cellStyle name="Normal 8 3 8 2 2" xfId="8538" xr:uid="{00000000-0005-0000-0000-000071190000}"/>
    <cellStyle name="Normal 8 3 8 3" xfId="7061" xr:uid="{00000000-0005-0000-0000-000072190000}"/>
    <cellStyle name="Normal 8 3 8 4" xfId="4746" xr:uid="{00000000-0005-0000-0000-000073190000}"/>
    <cellStyle name="Normal 8 3 9" xfId="313" xr:uid="{00000000-0005-0000-0000-000074190000}"/>
    <cellStyle name="Normal 8 3 9 2" xfId="3399" xr:uid="{00000000-0005-0000-0000-000075190000}"/>
    <cellStyle name="Normal 8 3 9 2 2" xfId="9243" xr:uid="{00000000-0005-0000-0000-000076190000}"/>
    <cellStyle name="Normal 8 3 9 3" xfId="6157" xr:uid="{00000000-0005-0000-0000-000077190000}"/>
    <cellStyle name="Normal 8 3 9 4" xfId="5451" xr:uid="{00000000-0005-0000-0000-000078190000}"/>
    <cellStyle name="Normal 8 4" xfId="15" xr:uid="{00000000-0005-0000-0000-000079190000}"/>
    <cellStyle name="Normal 8 4 10" xfId="288" xr:uid="{00000000-0005-0000-0000-00007A190000}"/>
    <cellStyle name="Normal 8 4 10 2" xfId="3265" xr:uid="{00000000-0005-0000-0000-00007B190000}"/>
    <cellStyle name="Normal 8 4 10 2 2" xfId="9109" xr:uid="{00000000-0005-0000-0000-00007C190000}"/>
    <cellStyle name="Normal 8 4 10 3" xfId="6132" xr:uid="{00000000-0005-0000-0000-00007D190000}"/>
    <cellStyle name="Normal 8 4 10 4" xfId="5317" xr:uid="{00000000-0005-0000-0000-00007E190000}"/>
    <cellStyle name="Normal 8 4 11" xfId="1760" xr:uid="{00000000-0005-0000-0000-00007F190000}"/>
    <cellStyle name="Normal 8 4 11 2" xfId="7604" xr:uid="{00000000-0005-0000-0000-000080190000}"/>
    <cellStyle name="Normal 8 4 12" xfId="5864" xr:uid="{00000000-0005-0000-0000-000081190000}"/>
    <cellStyle name="Normal 8 4 13" xfId="3812" xr:uid="{00000000-0005-0000-0000-000082190000}"/>
    <cellStyle name="Normal 8 4 2" xfId="64" xr:uid="{00000000-0005-0000-0000-000083190000}"/>
    <cellStyle name="Normal 8 4 2 10" xfId="1793" xr:uid="{00000000-0005-0000-0000-000084190000}"/>
    <cellStyle name="Normal 8 4 2 10 2" xfId="7637" xr:uid="{00000000-0005-0000-0000-000085190000}"/>
    <cellStyle name="Normal 8 4 2 11" xfId="5909" xr:uid="{00000000-0005-0000-0000-000086190000}"/>
    <cellStyle name="Normal 8 4 2 12" xfId="3845" xr:uid="{00000000-0005-0000-0000-000087190000}"/>
    <cellStyle name="Normal 8 4 2 2" xfId="108" xr:uid="{00000000-0005-0000-0000-000088190000}"/>
    <cellStyle name="Normal 8 4 2 2 2" xfId="236" xr:uid="{00000000-0005-0000-0000-000089190000}"/>
    <cellStyle name="Normal 8 4 2 2 2 2" xfId="1128" xr:uid="{00000000-0005-0000-0000-00008A190000}"/>
    <cellStyle name="Normal 8 4 2 2 2 2 2" xfId="1708" xr:uid="{00000000-0005-0000-0000-00008B190000}"/>
    <cellStyle name="Normal 8 4 2 2 2 2 2 2" xfId="3185" xr:uid="{00000000-0005-0000-0000-00008C190000}"/>
    <cellStyle name="Normal 8 4 2 2 2 2 2 2 2" xfId="9029" xr:uid="{00000000-0005-0000-0000-00008D190000}"/>
    <cellStyle name="Normal 8 4 2 2 2 2 2 3" xfId="7552" xr:uid="{00000000-0005-0000-0000-00008E190000}"/>
    <cellStyle name="Normal 8 4 2 2 2 2 2 4" xfId="5237" xr:uid="{00000000-0005-0000-0000-00008F190000}"/>
    <cellStyle name="Normal 8 4 2 2 2 2 3" xfId="2600" xr:uid="{00000000-0005-0000-0000-000090190000}"/>
    <cellStyle name="Normal 8 4 2 2 2 2 3 2" xfId="8444" xr:uid="{00000000-0005-0000-0000-000091190000}"/>
    <cellStyle name="Normal 8 4 2 2 2 2 4" xfId="6972" xr:uid="{00000000-0005-0000-0000-000092190000}"/>
    <cellStyle name="Normal 8 4 2 2 2 2 5" xfId="4652" xr:uid="{00000000-0005-0000-0000-000093190000}"/>
    <cellStyle name="Normal 8 4 2 2 2 3" xfId="816" xr:uid="{00000000-0005-0000-0000-000094190000}"/>
    <cellStyle name="Normal 8 4 2 2 2 3 2" xfId="3716" xr:uid="{00000000-0005-0000-0000-000095190000}"/>
    <cellStyle name="Normal 8 4 2 2 2 3 2 2" xfId="9560" xr:uid="{00000000-0005-0000-0000-000096190000}"/>
    <cellStyle name="Normal 8 4 2 2 2 3 2 3" xfId="5768" xr:uid="{00000000-0005-0000-0000-000097190000}"/>
    <cellStyle name="Normal 8 4 2 2 2 3 3" xfId="2288" xr:uid="{00000000-0005-0000-0000-000098190000}"/>
    <cellStyle name="Normal 8 4 2 2 2 3 3 2" xfId="8132" xr:uid="{00000000-0005-0000-0000-000099190000}"/>
    <cellStyle name="Normal 8 4 2 2 2 3 4" xfId="6660" xr:uid="{00000000-0005-0000-0000-00009A190000}"/>
    <cellStyle name="Normal 8 4 2 2 2 3 5" xfId="4340" xr:uid="{00000000-0005-0000-0000-00009B190000}"/>
    <cellStyle name="Normal 8 4 2 2 2 4" xfId="1396" xr:uid="{00000000-0005-0000-0000-00009C190000}"/>
    <cellStyle name="Normal 8 4 2 2 2 4 2" xfId="2873" xr:uid="{00000000-0005-0000-0000-00009D190000}"/>
    <cellStyle name="Normal 8 4 2 2 2 4 2 2" xfId="8717" xr:uid="{00000000-0005-0000-0000-00009E190000}"/>
    <cellStyle name="Normal 8 4 2 2 2 4 3" xfId="7240" xr:uid="{00000000-0005-0000-0000-00009F190000}"/>
    <cellStyle name="Normal 8 4 2 2 2 4 4" xfId="4925" xr:uid="{00000000-0005-0000-0000-0000A0190000}"/>
    <cellStyle name="Normal 8 4 2 2 2 5" xfId="548" xr:uid="{00000000-0005-0000-0000-0000A1190000}"/>
    <cellStyle name="Normal 8 4 2 2 2 5 2" xfId="3431" xr:uid="{00000000-0005-0000-0000-0000A2190000}"/>
    <cellStyle name="Normal 8 4 2 2 2 5 2 2" xfId="9275" xr:uid="{00000000-0005-0000-0000-0000A3190000}"/>
    <cellStyle name="Normal 8 4 2 2 2 5 3" xfId="6392" xr:uid="{00000000-0005-0000-0000-0000A4190000}"/>
    <cellStyle name="Normal 8 4 2 2 2 5 4" xfId="5483" xr:uid="{00000000-0005-0000-0000-0000A5190000}"/>
    <cellStyle name="Normal 8 4 2 2 2 6" xfId="2020" xr:uid="{00000000-0005-0000-0000-0000A6190000}"/>
    <cellStyle name="Normal 8 4 2 2 2 6 2" xfId="7864" xr:uid="{00000000-0005-0000-0000-0000A7190000}"/>
    <cellStyle name="Normal 8 4 2 2 2 7" xfId="6080" xr:uid="{00000000-0005-0000-0000-0000A8190000}"/>
    <cellStyle name="Normal 8 4 2 2 2 8" xfId="4072" xr:uid="{00000000-0005-0000-0000-0000A9190000}"/>
    <cellStyle name="Normal 8 4 2 2 3" xfId="944" xr:uid="{00000000-0005-0000-0000-0000AA190000}"/>
    <cellStyle name="Normal 8 4 2 2 3 2" xfId="1524" xr:uid="{00000000-0005-0000-0000-0000AB190000}"/>
    <cellStyle name="Normal 8 4 2 2 3 2 2" xfId="3001" xr:uid="{00000000-0005-0000-0000-0000AC190000}"/>
    <cellStyle name="Normal 8 4 2 2 3 2 2 2" xfId="8845" xr:uid="{00000000-0005-0000-0000-0000AD190000}"/>
    <cellStyle name="Normal 8 4 2 2 3 2 3" xfId="7368" xr:uid="{00000000-0005-0000-0000-0000AE190000}"/>
    <cellStyle name="Normal 8 4 2 2 3 2 4" xfId="5053" xr:uid="{00000000-0005-0000-0000-0000AF190000}"/>
    <cellStyle name="Normal 8 4 2 2 3 3" xfId="2416" xr:uid="{00000000-0005-0000-0000-0000B0190000}"/>
    <cellStyle name="Normal 8 4 2 2 3 3 2" xfId="8260" xr:uid="{00000000-0005-0000-0000-0000B1190000}"/>
    <cellStyle name="Normal 8 4 2 2 3 4" xfId="6788" xr:uid="{00000000-0005-0000-0000-0000B2190000}"/>
    <cellStyle name="Normal 8 4 2 2 3 5" xfId="4468" xr:uid="{00000000-0005-0000-0000-0000B3190000}"/>
    <cellStyle name="Normal 8 4 2 2 4" xfId="688" xr:uid="{00000000-0005-0000-0000-0000B4190000}"/>
    <cellStyle name="Normal 8 4 2 2 4 2" xfId="3588" xr:uid="{00000000-0005-0000-0000-0000B5190000}"/>
    <cellStyle name="Normal 8 4 2 2 4 2 2" xfId="9432" xr:uid="{00000000-0005-0000-0000-0000B6190000}"/>
    <cellStyle name="Normal 8 4 2 2 4 2 3" xfId="5640" xr:uid="{00000000-0005-0000-0000-0000B7190000}"/>
    <cellStyle name="Normal 8 4 2 2 4 3" xfId="2160" xr:uid="{00000000-0005-0000-0000-0000B8190000}"/>
    <cellStyle name="Normal 8 4 2 2 4 3 2" xfId="8004" xr:uid="{00000000-0005-0000-0000-0000B9190000}"/>
    <cellStyle name="Normal 8 4 2 2 4 4" xfId="6532" xr:uid="{00000000-0005-0000-0000-0000BA190000}"/>
    <cellStyle name="Normal 8 4 2 2 4 5" xfId="4212" xr:uid="{00000000-0005-0000-0000-0000BB190000}"/>
    <cellStyle name="Normal 8 4 2 2 5" xfId="1268" xr:uid="{00000000-0005-0000-0000-0000BC190000}"/>
    <cellStyle name="Normal 8 4 2 2 5 2" xfId="2745" xr:uid="{00000000-0005-0000-0000-0000BD190000}"/>
    <cellStyle name="Normal 8 4 2 2 5 2 2" xfId="8589" xr:uid="{00000000-0005-0000-0000-0000BE190000}"/>
    <cellStyle name="Normal 8 4 2 2 5 3" xfId="7112" xr:uid="{00000000-0005-0000-0000-0000BF190000}"/>
    <cellStyle name="Normal 8 4 2 2 5 4" xfId="4797" xr:uid="{00000000-0005-0000-0000-0000C0190000}"/>
    <cellStyle name="Normal 8 4 2 2 6" xfId="364" xr:uid="{00000000-0005-0000-0000-0000C1190000}"/>
    <cellStyle name="Normal 8 4 2 2 6 2" xfId="3428" xr:uid="{00000000-0005-0000-0000-0000C2190000}"/>
    <cellStyle name="Normal 8 4 2 2 6 2 2" xfId="9272" xr:uid="{00000000-0005-0000-0000-0000C3190000}"/>
    <cellStyle name="Normal 8 4 2 2 6 3" xfId="6208" xr:uid="{00000000-0005-0000-0000-0000C4190000}"/>
    <cellStyle name="Normal 8 4 2 2 6 4" xfId="5480" xr:uid="{00000000-0005-0000-0000-0000C5190000}"/>
    <cellStyle name="Normal 8 4 2 2 7" xfId="1836" xr:uid="{00000000-0005-0000-0000-0000C6190000}"/>
    <cellStyle name="Normal 8 4 2 2 7 2" xfId="7680" xr:uid="{00000000-0005-0000-0000-0000C7190000}"/>
    <cellStyle name="Normal 8 4 2 2 8" xfId="5952" xr:uid="{00000000-0005-0000-0000-0000C8190000}"/>
    <cellStyle name="Normal 8 4 2 2 9" xfId="3888" xr:uid="{00000000-0005-0000-0000-0000C9190000}"/>
    <cellStyle name="Normal 8 4 2 3" xfId="150" xr:uid="{00000000-0005-0000-0000-0000CA190000}"/>
    <cellStyle name="Normal 8 4 2 3 2" xfId="278" xr:uid="{00000000-0005-0000-0000-0000CB190000}"/>
    <cellStyle name="Normal 8 4 2 3 2 2" xfId="1170" xr:uid="{00000000-0005-0000-0000-0000CC190000}"/>
    <cellStyle name="Normal 8 4 2 3 2 2 2" xfId="1750" xr:uid="{00000000-0005-0000-0000-0000CD190000}"/>
    <cellStyle name="Normal 8 4 2 3 2 2 2 2" xfId="3227" xr:uid="{00000000-0005-0000-0000-0000CE190000}"/>
    <cellStyle name="Normal 8 4 2 3 2 2 2 2 2" xfId="9071" xr:uid="{00000000-0005-0000-0000-0000CF190000}"/>
    <cellStyle name="Normal 8 4 2 3 2 2 2 3" xfId="7594" xr:uid="{00000000-0005-0000-0000-0000D0190000}"/>
    <cellStyle name="Normal 8 4 2 3 2 2 2 4" xfId="5279" xr:uid="{00000000-0005-0000-0000-0000D1190000}"/>
    <cellStyle name="Normal 8 4 2 3 2 2 3" xfId="2642" xr:uid="{00000000-0005-0000-0000-0000D2190000}"/>
    <cellStyle name="Normal 8 4 2 3 2 2 3 2" xfId="8486" xr:uid="{00000000-0005-0000-0000-0000D3190000}"/>
    <cellStyle name="Normal 8 4 2 3 2 2 4" xfId="7014" xr:uid="{00000000-0005-0000-0000-0000D4190000}"/>
    <cellStyle name="Normal 8 4 2 3 2 2 5" xfId="4694" xr:uid="{00000000-0005-0000-0000-0000D5190000}"/>
    <cellStyle name="Normal 8 4 2 3 2 3" xfId="858" xr:uid="{00000000-0005-0000-0000-0000D6190000}"/>
    <cellStyle name="Normal 8 4 2 3 2 3 2" xfId="3758" xr:uid="{00000000-0005-0000-0000-0000D7190000}"/>
    <cellStyle name="Normal 8 4 2 3 2 3 2 2" xfId="9602" xr:uid="{00000000-0005-0000-0000-0000D8190000}"/>
    <cellStyle name="Normal 8 4 2 3 2 3 2 3" xfId="5810" xr:uid="{00000000-0005-0000-0000-0000D9190000}"/>
    <cellStyle name="Normal 8 4 2 3 2 3 3" xfId="2330" xr:uid="{00000000-0005-0000-0000-0000DA190000}"/>
    <cellStyle name="Normal 8 4 2 3 2 3 3 2" xfId="8174" xr:uid="{00000000-0005-0000-0000-0000DB190000}"/>
    <cellStyle name="Normal 8 4 2 3 2 3 4" xfId="6702" xr:uid="{00000000-0005-0000-0000-0000DC190000}"/>
    <cellStyle name="Normal 8 4 2 3 2 3 5" xfId="4382" xr:uid="{00000000-0005-0000-0000-0000DD190000}"/>
    <cellStyle name="Normal 8 4 2 3 2 4" xfId="1438" xr:uid="{00000000-0005-0000-0000-0000DE190000}"/>
    <cellStyle name="Normal 8 4 2 3 2 4 2" xfId="2915" xr:uid="{00000000-0005-0000-0000-0000DF190000}"/>
    <cellStyle name="Normal 8 4 2 3 2 4 2 2" xfId="8759" xr:uid="{00000000-0005-0000-0000-0000E0190000}"/>
    <cellStyle name="Normal 8 4 2 3 2 4 3" xfId="7282" xr:uid="{00000000-0005-0000-0000-0000E1190000}"/>
    <cellStyle name="Normal 8 4 2 3 2 4 4" xfId="4967" xr:uid="{00000000-0005-0000-0000-0000E2190000}"/>
    <cellStyle name="Normal 8 4 2 3 2 5" xfId="590" xr:uid="{00000000-0005-0000-0000-0000E3190000}"/>
    <cellStyle name="Normal 8 4 2 3 2 5 2" xfId="3490" xr:uid="{00000000-0005-0000-0000-0000E4190000}"/>
    <cellStyle name="Normal 8 4 2 3 2 5 2 2" xfId="9334" xr:uid="{00000000-0005-0000-0000-0000E5190000}"/>
    <cellStyle name="Normal 8 4 2 3 2 5 3" xfId="6434" xr:uid="{00000000-0005-0000-0000-0000E6190000}"/>
    <cellStyle name="Normal 8 4 2 3 2 5 4" xfId="5542" xr:uid="{00000000-0005-0000-0000-0000E7190000}"/>
    <cellStyle name="Normal 8 4 2 3 2 6" xfId="2062" xr:uid="{00000000-0005-0000-0000-0000E8190000}"/>
    <cellStyle name="Normal 8 4 2 3 2 6 2" xfId="7906" xr:uid="{00000000-0005-0000-0000-0000E9190000}"/>
    <cellStyle name="Normal 8 4 2 3 2 7" xfId="6122" xr:uid="{00000000-0005-0000-0000-0000EA190000}"/>
    <cellStyle name="Normal 8 4 2 3 2 8" xfId="4114" xr:uid="{00000000-0005-0000-0000-0000EB190000}"/>
    <cellStyle name="Normal 8 4 2 3 3" xfId="986" xr:uid="{00000000-0005-0000-0000-0000EC190000}"/>
    <cellStyle name="Normal 8 4 2 3 3 2" xfId="1566" xr:uid="{00000000-0005-0000-0000-0000ED190000}"/>
    <cellStyle name="Normal 8 4 2 3 3 2 2" xfId="3043" xr:uid="{00000000-0005-0000-0000-0000EE190000}"/>
    <cellStyle name="Normal 8 4 2 3 3 2 2 2" xfId="8887" xr:uid="{00000000-0005-0000-0000-0000EF190000}"/>
    <cellStyle name="Normal 8 4 2 3 3 2 3" xfId="7410" xr:uid="{00000000-0005-0000-0000-0000F0190000}"/>
    <cellStyle name="Normal 8 4 2 3 3 2 4" xfId="5095" xr:uid="{00000000-0005-0000-0000-0000F1190000}"/>
    <cellStyle name="Normal 8 4 2 3 3 3" xfId="2458" xr:uid="{00000000-0005-0000-0000-0000F2190000}"/>
    <cellStyle name="Normal 8 4 2 3 3 3 2" xfId="8302" xr:uid="{00000000-0005-0000-0000-0000F3190000}"/>
    <cellStyle name="Normal 8 4 2 3 3 4" xfId="6830" xr:uid="{00000000-0005-0000-0000-0000F4190000}"/>
    <cellStyle name="Normal 8 4 2 3 3 5" xfId="4510" xr:uid="{00000000-0005-0000-0000-0000F5190000}"/>
    <cellStyle name="Normal 8 4 2 3 4" xfId="730" xr:uid="{00000000-0005-0000-0000-0000F6190000}"/>
    <cellStyle name="Normal 8 4 2 3 4 2" xfId="3630" xr:uid="{00000000-0005-0000-0000-0000F7190000}"/>
    <cellStyle name="Normal 8 4 2 3 4 2 2" xfId="9474" xr:uid="{00000000-0005-0000-0000-0000F8190000}"/>
    <cellStyle name="Normal 8 4 2 3 4 2 3" xfId="5682" xr:uid="{00000000-0005-0000-0000-0000F9190000}"/>
    <cellStyle name="Normal 8 4 2 3 4 3" xfId="2202" xr:uid="{00000000-0005-0000-0000-0000FA190000}"/>
    <cellStyle name="Normal 8 4 2 3 4 3 2" xfId="8046" xr:uid="{00000000-0005-0000-0000-0000FB190000}"/>
    <cellStyle name="Normal 8 4 2 3 4 4" xfId="6574" xr:uid="{00000000-0005-0000-0000-0000FC190000}"/>
    <cellStyle name="Normal 8 4 2 3 4 5" xfId="4254" xr:uid="{00000000-0005-0000-0000-0000FD190000}"/>
    <cellStyle name="Normal 8 4 2 3 5" xfId="1310" xr:uid="{00000000-0005-0000-0000-0000FE190000}"/>
    <cellStyle name="Normal 8 4 2 3 5 2" xfId="2787" xr:uid="{00000000-0005-0000-0000-0000FF190000}"/>
    <cellStyle name="Normal 8 4 2 3 5 2 2" xfId="8631" xr:uid="{00000000-0005-0000-0000-0000001A0000}"/>
    <cellStyle name="Normal 8 4 2 3 5 3" xfId="7154" xr:uid="{00000000-0005-0000-0000-0000011A0000}"/>
    <cellStyle name="Normal 8 4 2 3 5 4" xfId="4839" xr:uid="{00000000-0005-0000-0000-0000021A0000}"/>
    <cellStyle name="Normal 8 4 2 3 6" xfId="406" xr:uid="{00000000-0005-0000-0000-0000031A0000}"/>
    <cellStyle name="Normal 8 4 2 3 6 2" xfId="3441" xr:uid="{00000000-0005-0000-0000-0000041A0000}"/>
    <cellStyle name="Normal 8 4 2 3 6 2 2" xfId="9285" xr:uid="{00000000-0005-0000-0000-0000051A0000}"/>
    <cellStyle name="Normal 8 4 2 3 6 3" xfId="6250" xr:uid="{00000000-0005-0000-0000-0000061A0000}"/>
    <cellStyle name="Normal 8 4 2 3 6 4" xfId="5493" xr:uid="{00000000-0005-0000-0000-0000071A0000}"/>
    <cellStyle name="Normal 8 4 2 3 7" xfId="1878" xr:uid="{00000000-0005-0000-0000-0000081A0000}"/>
    <cellStyle name="Normal 8 4 2 3 7 2" xfId="7722" xr:uid="{00000000-0005-0000-0000-0000091A0000}"/>
    <cellStyle name="Normal 8 4 2 3 8" xfId="5994" xr:uid="{00000000-0005-0000-0000-00000A1A0000}"/>
    <cellStyle name="Normal 8 4 2 3 9" xfId="3930" xr:uid="{00000000-0005-0000-0000-00000B1A0000}"/>
    <cellStyle name="Normal 8 4 2 4" xfId="193" xr:uid="{00000000-0005-0000-0000-00000C1A0000}"/>
    <cellStyle name="Normal 8 4 2 4 2" xfId="1085" xr:uid="{00000000-0005-0000-0000-00000D1A0000}"/>
    <cellStyle name="Normal 8 4 2 4 2 2" xfId="1665" xr:uid="{00000000-0005-0000-0000-00000E1A0000}"/>
    <cellStyle name="Normal 8 4 2 4 2 2 2" xfId="3142" xr:uid="{00000000-0005-0000-0000-00000F1A0000}"/>
    <cellStyle name="Normal 8 4 2 4 2 2 2 2" xfId="8986" xr:uid="{00000000-0005-0000-0000-0000101A0000}"/>
    <cellStyle name="Normal 8 4 2 4 2 2 3" xfId="7509" xr:uid="{00000000-0005-0000-0000-0000111A0000}"/>
    <cellStyle name="Normal 8 4 2 4 2 2 4" xfId="5194" xr:uid="{00000000-0005-0000-0000-0000121A0000}"/>
    <cellStyle name="Normal 8 4 2 4 2 3" xfId="2557" xr:uid="{00000000-0005-0000-0000-0000131A0000}"/>
    <cellStyle name="Normal 8 4 2 4 2 3 2" xfId="8401" xr:uid="{00000000-0005-0000-0000-0000141A0000}"/>
    <cellStyle name="Normal 8 4 2 4 2 4" xfId="6929" xr:uid="{00000000-0005-0000-0000-0000151A0000}"/>
    <cellStyle name="Normal 8 4 2 4 2 5" xfId="4609" xr:uid="{00000000-0005-0000-0000-0000161A0000}"/>
    <cellStyle name="Normal 8 4 2 4 3" xfId="773" xr:uid="{00000000-0005-0000-0000-0000171A0000}"/>
    <cellStyle name="Normal 8 4 2 4 3 2" xfId="3673" xr:uid="{00000000-0005-0000-0000-0000181A0000}"/>
    <cellStyle name="Normal 8 4 2 4 3 2 2" xfId="9517" xr:uid="{00000000-0005-0000-0000-0000191A0000}"/>
    <cellStyle name="Normal 8 4 2 4 3 2 3" xfId="5725" xr:uid="{00000000-0005-0000-0000-00001A1A0000}"/>
    <cellStyle name="Normal 8 4 2 4 3 3" xfId="2245" xr:uid="{00000000-0005-0000-0000-00001B1A0000}"/>
    <cellStyle name="Normal 8 4 2 4 3 3 2" xfId="8089" xr:uid="{00000000-0005-0000-0000-00001C1A0000}"/>
    <cellStyle name="Normal 8 4 2 4 3 4" xfId="6617" xr:uid="{00000000-0005-0000-0000-00001D1A0000}"/>
    <cellStyle name="Normal 8 4 2 4 3 5" xfId="4297" xr:uid="{00000000-0005-0000-0000-00001E1A0000}"/>
    <cellStyle name="Normal 8 4 2 4 4" xfId="1353" xr:uid="{00000000-0005-0000-0000-00001F1A0000}"/>
    <cellStyle name="Normal 8 4 2 4 4 2" xfId="2830" xr:uid="{00000000-0005-0000-0000-0000201A0000}"/>
    <cellStyle name="Normal 8 4 2 4 4 2 2" xfId="8674" xr:uid="{00000000-0005-0000-0000-0000211A0000}"/>
    <cellStyle name="Normal 8 4 2 4 4 3" xfId="7197" xr:uid="{00000000-0005-0000-0000-0000221A0000}"/>
    <cellStyle name="Normal 8 4 2 4 4 4" xfId="4882" xr:uid="{00000000-0005-0000-0000-0000231A0000}"/>
    <cellStyle name="Normal 8 4 2 4 5" xfId="505" xr:uid="{00000000-0005-0000-0000-0000241A0000}"/>
    <cellStyle name="Normal 8 4 2 4 5 2" xfId="3280" xr:uid="{00000000-0005-0000-0000-0000251A0000}"/>
    <cellStyle name="Normal 8 4 2 4 5 2 2" xfId="9124" xr:uid="{00000000-0005-0000-0000-0000261A0000}"/>
    <cellStyle name="Normal 8 4 2 4 5 3" xfId="6349" xr:uid="{00000000-0005-0000-0000-0000271A0000}"/>
    <cellStyle name="Normal 8 4 2 4 5 4" xfId="5332" xr:uid="{00000000-0005-0000-0000-0000281A0000}"/>
    <cellStyle name="Normal 8 4 2 4 6" xfId="1977" xr:uid="{00000000-0005-0000-0000-0000291A0000}"/>
    <cellStyle name="Normal 8 4 2 4 6 2" xfId="7821" xr:uid="{00000000-0005-0000-0000-00002A1A0000}"/>
    <cellStyle name="Normal 8 4 2 4 7" xfId="6037" xr:uid="{00000000-0005-0000-0000-00002B1A0000}"/>
    <cellStyle name="Normal 8 4 2 4 8" xfId="4029" xr:uid="{00000000-0005-0000-0000-00002C1A0000}"/>
    <cellStyle name="Normal 8 4 2 5" xfId="462" xr:uid="{00000000-0005-0000-0000-00002D1A0000}"/>
    <cellStyle name="Normal 8 4 2 5 2" xfId="1042" xr:uid="{00000000-0005-0000-0000-00002E1A0000}"/>
    <cellStyle name="Normal 8 4 2 5 2 2" xfId="3802" xr:uid="{00000000-0005-0000-0000-00002F1A0000}"/>
    <cellStyle name="Normal 8 4 2 5 2 2 2" xfId="9646" xr:uid="{00000000-0005-0000-0000-0000301A0000}"/>
    <cellStyle name="Normal 8 4 2 5 2 2 3" xfId="5854" xr:uid="{00000000-0005-0000-0000-0000311A0000}"/>
    <cellStyle name="Normal 8 4 2 5 2 3" xfId="2514" xr:uid="{00000000-0005-0000-0000-0000321A0000}"/>
    <cellStyle name="Normal 8 4 2 5 2 3 2" xfId="8358" xr:uid="{00000000-0005-0000-0000-0000331A0000}"/>
    <cellStyle name="Normal 8 4 2 5 2 4" xfId="6886" xr:uid="{00000000-0005-0000-0000-0000341A0000}"/>
    <cellStyle name="Normal 8 4 2 5 2 5" xfId="4566" xr:uid="{00000000-0005-0000-0000-0000351A0000}"/>
    <cellStyle name="Normal 8 4 2 5 3" xfId="1622" xr:uid="{00000000-0005-0000-0000-0000361A0000}"/>
    <cellStyle name="Normal 8 4 2 5 3 2" xfId="3099" xr:uid="{00000000-0005-0000-0000-0000371A0000}"/>
    <cellStyle name="Normal 8 4 2 5 3 2 2" xfId="8943" xr:uid="{00000000-0005-0000-0000-0000381A0000}"/>
    <cellStyle name="Normal 8 4 2 5 3 3" xfId="7466" xr:uid="{00000000-0005-0000-0000-0000391A0000}"/>
    <cellStyle name="Normal 8 4 2 5 3 4" xfId="5151" xr:uid="{00000000-0005-0000-0000-00003A1A0000}"/>
    <cellStyle name="Normal 8 4 2 5 4" xfId="1934" xr:uid="{00000000-0005-0000-0000-00003B1A0000}"/>
    <cellStyle name="Normal 8 4 2 5 4 2" xfId="7778" xr:uid="{00000000-0005-0000-0000-00003C1A0000}"/>
    <cellStyle name="Normal 8 4 2 5 5" xfId="6306" xr:uid="{00000000-0005-0000-0000-00003D1A0000}"/>
    <cellStyle name="Normal 8 4 2 5 6" xfId="3986" xr:uid="{00000000-0005-0000-0000-00003E1A0000}"/>
    <cellStyle name="Normal 8 4 2 6" xfId="901" xr:uid="{00000000-0005-0000-0000-00003F1A0000}"/>
    <cellStyle name="Normal 8 4 2 6 2" xfId="1481" xr:uid="{00000000-0005-0000-0000-0000401A0000}"/>
    <cellStyle name="Normal 8 4 2 6 2 2" xfId="2958" xr:uid="{00000000-0005-0000-0000-0000411A0000}"/>
    <cellStyle name="Normal 8 4 2 6 2 2 2" xfId="8802" xr:uid="{00000000-0005-0000-0000-0000421A0000}"/>
    <cellStyle name="Normal 8 4 2 6 2 3" xfId="7325" xr:uid="{00000000-0005-0000-0000-0000431A0000}"/>
    <cellStyle name="Normal 8 4 2 6 2 4" xfId="5010" xr:uid="{00000000-0005-0000-0000-0000441A0000}"/>
    <cellStyle name="Normal 8 4 2 6 3" xfId="2373" xr:uid="{00000000-0005-0000-0000-0000451A0000}"/>
    <cellStyle name="Normal 8 4 2 6 3 2" xfId="8217" xr:uid="{00000000-0005-0000-0000-0000461A0000}"/>
    <cellStyle name="Normal 8 4 2 6 4" xfId="6745" xr:uid="{00000000-0005-0000-0000-0000471A0000}"/>
    <cellStyle name="Normal 8 4 2 6 5" xfId="4425" xr:uid="{00000000-0005-0000-0000-0000481A0000}"/>
    <cellStyle name="Normal 8 4 2 7" xfId="645" xr:uid="{00000000-0005-0000-0000-0000491A0000}"/>
    <cellStyle name="Normal 8 4 2 7 2" xfId="3545" xr:uid="{00000000-0005-0000-0000-00004A1A0000}"/>
    <cellStyle name="Normal 8 4 2 7 2 2" xfId="9389" xr:uid="{00000000-0005-0000-0000-00004B1A0000}"/>
    <cellStyle name="Normal 8 4 2 7 2 3" xfId="5597" xr:uid="{00000000-0005-0000-0000-00004C1A0000}"/>
    <cellStyle name="Normal 8 4 2 7 3" xfId="2117" xr:uid="{00000000-0005-0000-0000-00004D1A0000}"/>
    <cellStyle name="Normal 8 4 2 7 3 2" xfId="7961" xr:uid="{00000000-0005-0000-0000-00004E1A0000}"/>
    <cellStyle name="Normal 8 4 2 7 4" xfId="6489" xr:uid="{00000000-0005-0000-0000-00004F1A0000}"/>
    <cellStyle name="Normal 8 4 2 7 5" xfId="4169" xr:uid="{00000000-0005-0000-0000-0000501A0000}"/>
    <cellStyle name="Normal 8 4 2 8" xfId="1225" xr:uid="{00000000-0005-0000-0000-0000511A0000}"/>
    <cellStyle name="Normal 8 4 2 8 2" xfId="2702" xr:uid="{00000000-0005-0000-0000-0000521A0000}"/>
    <cellStyle name="Normal 8 4 2 8 2 2" xfId="8546" xr:uid="{00000000-0005-0000-0000-0000531A0000}"/>
    <cellStyle name="Normal 8 4 2 8 3" xfId="7069" xr:uid="{00000000-0005-0000-0000-0000541A0000}"/>
    <cellStyle name="Normal 8 4 2 8 4" xfId="4754" xr:uid="{00000000-0005-0000-0000-0000551A0000}"/>
    <cellStyle name="Normal 8 4 2 9" xfId="321" xr:uid="{00000000-0005-0000-0000-0000561A0000}"/>
    <cellStyle name="Normal 8 4 2 9 2" xfId="3345" xr:uid="{00000000-0005-0000-0000-0000571A0000}"/>
    <cellStyle name="Normal 8 4 2 9 2 2" xfId="9189" xr:uid="{00000000-0005-0000-0000-0000581A0000}"/>
    <cellStyle name="Normal 8 4 2 9 3" xfId="6165" xr:uid="{00000000-0005-0000-0000-0000591A0000}"/>
    <cellStyle name="Normal 8 4 2 9 4" xfId="5397" xr:uid="{00000000-0005-0000-0000-00005A1A0000}"/>
    <cellStyle name="Normal 8 4 3" xfId="75" xr:uid="{00000000-0005-0000-0000-00005B1A0000}"/>
    <cellStyle name="Normal 8 4 3 10" xfId="3855" xr:uid="{00000000-0005-0000-0000-00005C1A0000}"/>
    <cellStyle name="Normal 8 4 3 2" xfId="203" xr:uid="{00000000-0005-0000-0000-00005D1A0000}"/>
    <cellStyle name="Normal 8 4 3 2 2" xfId="1095" xr:uid="{00000000-0005-0000-0000-00005E1A0000}"/>
    <cellStyle name="Normal 8 4 3 2 2 2" xfId="1675" xr:uid="{00000000-0005-0000-0000-00005F1A0000}"/>
    <cellStyle name="Normal 8 4 3 2 2 2 2" xfId="3152" xr:uid="{00000000-0005-0000-0000-0000601A0000}"/>
    <cellStyle name="Normal 8 4 3 2 2 2 2 2" xfId="8996" xr:uid="{00000000-0005-0000-0000-0000611A0000}"/>
    <cellStyle name="Normal 8 4 3 2 2 2 3" xfId="7519" xr:uid="{00000000-0005-0000-0000-0000621A0000}"/>
    <cellStyle name="Normal 8 4 3 2 2 2 4" xfId="5204" xr:uid="{00000000-0005-0000-0000-0000631A0000}"/>
    <cellStyle name="Normal 8 4 3 2 2 3" xfId="2567" xr:uid="{00000000-0005-0000-0000-0000641A0000}"/>
    <cellStyle name="Normal 8 4 3 2 2 3 2" xfId="8411" xr:uid="{00000000-0005-0000-0000-0000651A0000}"/>
    <cellStyle name="Normal 8 4 3 2 2 4" xfId="6939" xr:uid="{00000000-0005-0000-0000-0000661A0000}"/>
    <cellStyle name="Normal 8 4 3 2 2 5" xfId="4619" xr:uid="{00000000-0005-0000-0000-0000671A0000}"/>
    <cellStyle name="Normal 8 4 3 2 3" xfId="783" xr:uid="{00000000-0005-0000-0000-0000681A0000}"/>
    <cellStyle name="Normal 8 4 3 2 3 2" xfId="3683" xr:uid="{00000000-0005-0000-0000-0000691A0000}"/>
    <cellStyle name="Normal 8 4 3 2 3 2 2" xfId="9527" xr:uid="{00000000-0005-0000-0000-00006A1A0000}"/>
    <cellStyle name="Normal 8 4 3 2 3 2 3" xfId="5735" xr:uid="{00000000-0005-0000-0000-00006B1A0000}"/>
    <cellStyle name="Normal 8 4 3 2 3 3" xfId="2255" xr:uid="{00000000-0005-0000-0000-00006C1A0000}"/>
    <cellStyle name="Normal 8 4 3 2 3 3 2" xfId="8099" xr:uid="{00000000-0005-0000-0000-00006D1A0000}"/>
    <cellStyle name="Normal 8 4 3 2 3 4" xfId="6627" xr:uid="{00000000-0005-0000-0000-00006E1A0000}"/>
    <cellStyle name="Normal 8 4 3 2 3 5" xfId="4307" xr:uid="{00000000-0005-0000-0000-00006F1A0000}"/>
    <cellStyle name="Normal 8 4 3 2 4" xfId="1363" xr:uid="{00000000-0005-0000-0000-0000701A0000}"/>
    <cellStyle name="Normal 8 4 3 2 4 2" xfId="2840" xr:uid="{00000000-0005-0000-0000-0000711A0000}"/>
    <cellStyle name="Normal 8 4 3 2 4 2 2" xfId="8684" xr:uid="{00000000-0005-0000-0000-0000721A0000}"/>
    <cellStyle name="Normal 8 4 3 2 4 3" xfId="7207" xr:uid="{00000000-0005-0000-0000-0000731A0000}"/>
    <cellStyle name="Normal 8 4 3 2 4 4" xfId="4892" xr:uid="{00000000-0005-0000-0000-0000741A0000}"/>
    <cellStyle name="Normal 8 4 3 2 5" xfId="515" xr:uid="{00000000-0005-0000-0000-0000751A0000}"/>
    <cellStyle name="Normal 8 4 3 2 5 2" xfId="3340" xr:uid="{00000000-0005-0000-0000-0000761A0000}"/>
    <cellStyle name="Normal 8 4 3 2 5 2 2" xfId="9184" xr:uid="{00000000-0005-0000-0000-0000771A0000}"/>
    <cellStyle name="Normal 8 4 3 2 5 3" xfId="6359" xr:uid="{00000000-0005-0000-0000-0000781A0000}"/>
    <cellStyle name="Normal 8 4 3 2 5 4" xfId="5392" xr:uid="{00000000-0005-0000-0000-0000791A0000}"/>
    <cellStyle name="Normal 8 4 3 2 6" xfId="1987" xr:uid="{00000000-0005-0000-0000-00007A1A0000}"/>
    <cellStyle name="Normal 8 4 3 2 6 2" xfId="7831" xr:uid="{00000000-0005-0000-0000-00007B1A0000}"/>
    <cellStyle name="Normal 8 4 3 2 7" xfId="6047" xr:uid="{00000000-0005-0000-0000-00007C1A0000}"/>
    <cellStyle name="Normal 8 4 3 2 8" xfId="4039" xr:uid="{00000000-0005-0000-0000-00007D1A0000}"/>
    <cellStyle name="Normal 8 4 3 3" xfId="429" xr:uid="{00000000-0005-0000-0000-00007E1A0000}"/>
    <cellStyle name="Normal 8 4 3 3 2" xfId="1009" xr:uid="{00000000-0005-0000-0000-00007F1A0000}"/>
    <cellStyle name="Normal 8 4 3 3 2 2" xfId="3769" xr:uid="{00000000-0005-0000-0000-0000801A0000}"/>
    <cellStyle name="Normal 8 4 3 3 2 2 2" xfId="9613" xr:uid="{00000000-0005-0000-0000-0000811A0000}"/>
    <cellStyle name="Normal 8 4 3 3 2 2 3" xfId="5821" xr:uid="{00000000-0005-0000-0000-0000821A0000}"/>
    <cellStyle name="Normal 8 4 3 3 2 3" xfId="2481" xr:uid="{00000000-0005-0000-0000-0000831A0000}"/>
    <cellStyle name="Normal 8 4 3 3 2 3 2" xfId="8325" xr:uid="{00000000-0005-0000-0000-0000841A0000}"/>
    <cellStyle name="Normal 8 4 3 3 2 4" xfId="6853" xr:uid="{00000000-0005-0000-0000-0000851A0000}"/>
    <cellStyle name="Normal 8 4 3 3 2 5" xfId="4533" xr:uid="{00000000-0005-0000-0000-0000861A0000}"/>
    <cellStyle name="Normal 8 4 3 3 3" xfId="1589" xr:uid="{00000000-0005-0000-0000-0000871A0000}"/>
    <cellStyle name="Normal 8 4 3 3 3 2" xfId="3066" xr:uid="{00000000-0005-0000-0000-0000881A0000}"/>
    <cellStyle name="Normal 8 4 3 3 3 2 2" xfId="8910" xr:uid="{00000000-0005-0000-0000-0000891A0000}"/>
    <cellStyle name="Normal 8 4 3 3 3 3" xfId="7433" xr:uid="{00000000-0005-0000-0000-00008A1A0000}"/>
    <cellStyle name="Normal 8 4 3 3 3 4" xfId="5118" xr:uid="{00000000-0005-0000-0000-00008B1A0000}"/>
    <cellStyle name="Normal 8 4 3 3 4" xfId="1901" xr:uid="{00000000-0005-0000-0000-00008C1A0000}"/>
    <cellStyle name="Normal 8 4 3 3 4 2" xfId="7745" xr:uid="{00000000-0005-0000-0000-00008D1A0000}"/>
    <cellStyle name="Normal 8 4 3 3 5" xfId="6273" xr:uid="{00000000-0005-0000-0000-00008E1A0000}"/>
    <cellStyle name="Normal 8 4 3 3 6" xfId="3953" xr:uid="{00000000-0005-0000-0000-00008F1A0000}"/>
    <cellStyle name="Normal 8 4 3 4" xfId="911" xr:uid="{00000000-0005-0000-0000-0000901A0000}"/>
    <cellStyle name="Normal 8 4 3 4 2" xfId="1491" xr:uid="{00000000-0005-0000-0000-0000911A0000}"/>
    <cellStyle name="Normal 8 4 3 4 2 2" xfId="2968" xr:uid="{00000000-0005-0000-0000-0000921A0000}"/>
    <cellStyle name="Normal 8 4 3 4 2 2 2" xfId="8812" xr:uid="{00000000-0005-0000-0000-0000931A0000}"/>
    <cellStyle name="Normal 8 4 3 4 2 3" xfId="7335" xr:uid="{00000000-0005-0000-0000-0000941A0000}"/>
    <cellStyle name="Normal 8 4 3 4 2 4" xfId="5020" xr:uid="{00000000-0005-0000-0000-0000951A0000}"/>
    <cellStyle name="Normal 8 4 3 4 3" xfId="2383" xr:uid="{00000000-0005-0000-0000-0000961A0000}"/>
    <cellStyle name="Normal 8 4 3 4 3 2" xfId="8227" xr:uid="{00000000-0005-0000-0000-0000971A0000}"/>
    <cellStyle name="Normal 8 4 3 4 4" xfId="6755" xr:uid="{00000000-0005-0000-0000-0000981A0000}"/>
    <cellStyle name="Normal 8 4 3 4 5" xfId="4435" xr:uid="{00000000-0005-0000-0000-0000991A0000}"/>
    <cellStyle name="Normal 8 4 3 5" xfId="655" xr:uid="{00000000-0005-0000-0000-00009A1A0000}"/>
    <cellStyle name="Normal 8 4 3 5 2" xfId="3555" xr:uid="{00000000-0005-0000-0000-00009B1A0000}"/>
    <cellStyle name="Normal 8 4 3 5 2 2" xfId="9399" xr:uid="{00000000-0005-0000-0000-00009C1A0000}"/>
    <cellStyle name="Normal 8 4 3 5 2 3" xfId="5607" xr:uid="{00000000-0005-0000-0000-00009D1A0000}"/>
    <cellStyle name="Normal 8 4 3 5 3" xfId="2127" xr:uid="{00000000-0005-0000-0000-00009E1A0000}"/>
    <cellStyle name="Normal 8 4 3 5 3 2" xfId="7971" xr:uid="{00000000-0005-0000-0000-00009F1A0000}"/>
    <cellStyle name="Normal 8 4 3 5 4" xfId="6499" xr:uid="{00000000-0005-0000-0000-0000A01A0000}"/>
    <cellStyle name="Normal 8 4 3 5 5" xfId="4179" xr:uid="{00000000-0005-0000-0000-0000A11A0000}"/>
    <cellStyle name="Normal 8 4 3 6" xfId="1235" xr:uid="{00000000-0005-0000-0000-0000A21A0000}"/>
    <cellStyle name="Normal 8 4 3 6 2" xfId="2712" xr:uid="{00000000-0005-0000-0000-0000A31A0000}"/>
    <cellStyle name="Normal 8 4 3 6 2 2" xfId="8556" xr:uid="{00000000-0005-0000-0000-0000A41A0000}"/>
    <cellStyle name="Normal 8 4 3 6 3" xfId="7079" xr:uid="{00000000-0005-0000-0000-0000A51A0000}"/>
    <cellStyle name="Normal 8 4 3 6 4" xfId="4764" xr:uid="{00000000-0005-0000-0000-0000A61A0000}"/>
    <cellStyle name="Normal 8 4 3 7" xfId="331" xr:uid="{00000000-0005-0000-0000-0000A71A0000}"/>
    <cellStyle name="Normal 8 4 3 7 2" xfId="3317" xr:uid="{00000000-0005-0000-0000-0000A81A0000}"/>
    <cellStyle name="Normal 8 4 3 7 2 2" xfId="9161" xr:uid="{00000000-0005-0000-0000-0000A91A0000}"/>
    <cellStyle name="Normal 8 4 3 7 3" xfId="6175" xr:uid="{00000000-0005-0000-0000-0000AA1A0000}"/>
    <cellStyle name="Normal 8 4 3 7 4" xfId="5369" xr:uid="{00000000-0005-0000-0000-0000AB1A0000}"/>
    <cellStyle name="Normal 8 4 3 8" xfId="1803" xr:uid="{00000000-0005-0000-0000-0000AC1A0000}"/>
    <cellStyle name="Normal 8 4 3 8 2" xfId="7647" xr:uid="{00000000-0005-0000-0000-0000AD1A0000}"/>
    <cellStyle name="Normal 8 4 3 9" xfId="5919" xr:uid="{00000000-0005-0000-0000-0000AE1A0000}"/>
    <cellStyle name="Normal 8 4 4" xfId="117" xr:uid="{00000000-0005-0000-0000-0000AF1A0000}"/>
    <cellStyle name="Normal 8 4 4 2" xfId="245" xr:uid="{00000000-0005-0000-0000-0000B01A0000}"/>
    <cellStyle name="Normal 8 4 4 2 2" xfId="1137" xr:uid="{00000000-0005-0000-0000-0000B11A0000}"/>
    <cellStyle name="Normal 8 4 4 2 2 2" xfId="1717" xr:uid="{00000000-0005-0000-0000-0000B21A0000}"/>
    <cellStyle name="Normal 8 4 4 2 2 2 2" xfId="3194" xr:uid="{00000000-0005-0000-0000-0000B31A0000}"/>
    <cellStyle name="Normal 8 4 4 2 2 2 2 2" xfId="9038" xr:uid="{00000000-0005-0000-0000-0000B41A0000}"/>
    <cellStyle name="Normal 8 4 4 2 2 2 3" xfId="7561" xr:uid="{00000000-0005-0000-0000-0000B51A0000}"/>
    <cellStyle name="Normal 8 4 4 2 2 2 4" xfId="5246" xr:uid="{00000000-0005-0000-0000-0000B61A0000}"/>
    <cellStyle name="Normal 8 4 4 2 2 3" xfId="2609" xr:uid="{00000000-0005-0000-0000-0000B71A0000}"/>
    <cellStyle name="Normal 8 4 4 2 2 3 2" xfId="8453" xr:uid="{00000000-0005-0000-0000-0000B81A0000}"/>
    <cellStyle name="Normal 8 4 4 2 2 4" xfId="6981" xr:uid="{00000000-0005-0000-0000-0000B91A0000}"/>
    <cellStyle name="Normal 8 4 4 2 2 5" xfId="4661" xr:uid="{00000000-0005-0000-0000-0000BA1A0000}"/>
    <cellStyle name="Normal 8 4 4 2 3" xfId="825" xr:uid="{00000000-0005-0000-0000-0000BB1A0000}"/>
    <cellStyle name="Normal 8 4 4 2 3 2" xfId="3725" xr:uid="{00000000-0005-0000-0000-0000BC1A0000}"/>
    <cellStyle name="Normal 8 4 4 2 3 2 2" xfId="9569" xr:uid="{00000000-0005-0000-0000-0000BD1A0000}"/>
    <cellStyle name="Normal 8 4 4 2 3 2 3" xfId="5777" xr:uid="{00000000-0005-0000-0000-0000BE1A0000}"/>
    <cellStyle name="Normal 8 4 4 2 3 3" xfId="2297" xr:uid="{00000000-0005-0000-0000-0000BF1A0000}"/>
    <cellStyle name="Normal 8 4 4 2 3 3 2" xfId="8141" xr:uid="{00000000-0005-0000-0000-0000C01A0000}"/>
    <cellStyle name="Normal 8 4 4 2 3 4" xfId="6669" xr:uid="{00000000-0005-0000-0000-0000C11A0000}"/>
    <cellStyle name="Normal 8 4 4 2 3 5" xfId="4349" xr:uid="{00000000-0005-0000-0000-0000C21A0000}"/>
    <cellStyle name="Normal 8 4 4 2 4" xfId="1405" xr:uid="{00000000-0005-0000-0000-0000C31A0000}"/>
    <cellStyle name="Normal 8 4 4 2 4 2" xfId="2882" xr:uid="{00000000-0005-0000-0000-0000C41A0000}"/>
    <cellStyle name="Normal 8 4 4 2 4 2 2" xfId="8726" xr:uid="{00000000-0005-0000-0000-0000C51A0000}"/>
    <cellStyle name="Normal 8 4 4 2 4 3" xfId="7249" xr:uid="{00000000-0005-0000-0000-0000C61A0000}"/>
    <cellStyle name="Normal 8 4 4 2 4 4" xfId="4934" xr:uid="{00000000-0005-0000-0000-0000C71A0000}"/>
    <cellStyle name="Normal 8 4 4 2 5" xfId="557" xr:uid="{00000000-0005-0000-0000-0000C81A0000}"/>
    <cellStyle name="Normal 8 4 4 2 5 2" xfId="3445" xr:uid="{00000000-0005-0000-0000-0000C91A0000}"/>
    <cellStyle name="Normal 8 4 4 2 5 2 2" xfId="9289" xr:uid="{00000000-0005-0000-0000-0000CA1A0000}"/>
    <cellStyle name="Normal 8 4 4 2 5 3" xfId="6401" xr:uid="{00000000-0005-0000-0000-0000CB1A0000}"/>
    <cellStyle name="Normal 8 4 4 2 5 4" xfId="5497" xr:uid="{00000000-0005-0000-0000-0000CC1A0000}"/>
    <cellStyle name="Normal 8 4 4 2 6" xfId="2029" xr:uid="{00000000-0005-0000-0000-0000CD1A0000}"/>
    <cellStyle name="Normal 8 4 4 2 6 2" xfId="7873" xr:uid="{00000000-0005-0000-0000-0000CE1A0000}"/>
    <cellStyle name="Normal 8 4 4 2 7" xfId="6089" xr:uid="{00000000-0005-0000-0000-0000CF1A0000}"/>
    <cellStyle name="Normal 8 4 4 2 8" xfId="4081" xr:uid="{00000000-0005-0000-0000-0000D01A0000}"/>
    <cellStyle name="Normal 8 4 4 3" xfId="953" xr:uid="{00000000-0005-0000-0000-0000D11A0000}"/>
    <cellStyle name="Normal 8 4 4 3 2" xfId="1533" xr:uid="{00000000-0005-0000-0000-0000D21A0000}"/>
    <cellStyle name="Normal 8 4 4 3 2 2" xfId="3010" xr:uid="{00000000-0005-0000-0000-0000D31A0000}"/>
    <cellStyle name="Normal 8 4 4 3 2 2 2" xfId="8854" xr:uid="{00000000-0005-0000-0000-0000D41A0000}"/>
    <cellStyle name="Normal 8 4 4 3 2 3" xfId="7377" xr:uid="{00000000-0005-0000-0000-0000D51A0000}"/>
    <cellStyle name="Normal 8 4 4 3 2 4" xfId="5062" xr:uid="{00000000-0005-0000-0000-0000D61A0000}"/>
    <cellStyle name="Normal 8 4 4 3 3" xfId="2425" xr:uid="{00000000-0005-0000-0000-0000D71A0000}"/>
    <cellStyle name="Normal 8 4 4 3 3 2" xfId="8269" xr:uid="{00000000-0005-0000-0000-0000D81A0000}"/>
    <cellStyle name="Normal 8 4 4 3 4" xfId="6797" xr:uid="{00000000-0005-0000-0000-0000D91A0000}"/>
    <cellStyle name="Normal 8 4 4 3 5" xfId="4477" xr:uid="{00000000-0005-0000-0000-0000DA1A0000}"/>
    <cellStyle name="Normal 8 4 4 4" xfId="697" xr:uid="{00000000-0005-0000-0000-0000DB1A0000}"/>
    <cellStyle name="Normal 8 4 4 4 2" xfId="3597" xr:uid="{00000000-0005-0000-0000-0000DC1A0000}"/>
    <cellStyle name="Normal 8 4 4 4 2 2" xfId="9441" xr:uid="{00000000-0005-0000-0000-0000DD1A0000}"/>
    <cellStyle name="Normal 8 4 4 4 2 3" xfId="5649" xr:uid="{00000000-0005-0000-0000-0000DE1A0000}"/>
    <cellStyle name="Normal 8 4 4 4 3" xfId="2169" xr:uid="{00000000-0005-0000-0000-0000DF1A0000}"/>
    <cellStyle name="Normal 8 4 4 4 3 2" xfId="8013" xr:uid="{00000000-0005-0000-0000-0000E01A0000}"/>
    <cellStyle name="Normal 8 4 4 4 4" xfId="6541" xr:uid="{00000000-0005-0000-0000-0000E11A0000}"/>
    <cellStyle name="Normal 8 4 4 4 5" xfId="4221" xr:uid="{00000000-0005-0000-0000-0000E21A0000}"/>
    <cellStyle name="Normal 8 4 4 5" xfId="1277" xr:uid="{00000000-0005-0000-0000-0000E31A0000}"/>
    <cellStyle name="Normal 8 4 4 5 2" xfId="2754" xr:uid="{00000000-0005-0000-0000-0000E41A0000}"/>
    <cellStyle name="Normal 8 4 4 5 2 2" xfId="8598" xr:uid="{00000000-0005-0000-0000-0000E51A0000}"/>
    <cellStyle name="Normal 8 4 4 5 3" xfId="7121" xr:uid="{00000000-0005-0000-0000-0000E61A0000}"/>
    <cellStyle name="Normal 8 4 4 5 4" xfId="4806" xr:uid="{00000000-0005-0000-0000-0000E71A0000}"/>
    <cellStyle name="Normal 8 4 4 6" xfId="373" xr:uid="{00000000-0005-0000-0000-0000E81A0000}"/>
    <cellStyle name="Normal 8 4 4 6 2" xfId="2655" xr:uid="{00000000-0005-0000-0000-0000E91A0000}"/>
    <cellStyle name="Normal 8 4 4 6 2 2" xfId="8499" xr:uid="{00000000-0005-0000-0000-0000EA1A0000}"/>
    <cellStyle name="Normal 8 4 4 6 3" xfId="6217" xr:uid="{00000000-0005-0000-0000-0000EB1A0000}"/>
    <cellStyle name="Normal 8 4 4 6 4" xfId="4707" xr:uid="{00000000-0005-0000-0000-0000EC1A0000}"/>
    <cellStyle name="Normal 8 4 4 7" xfId="1845" xr:uid="{00000000-0005-0000-0000-0000ED1A0000}"/>
    <cellStyle name="Normal 8 4 4 7 2" xfId="7689" xr:uid="{00000000-0005-0000-0000-0000EE1A0000}"/>
    <cellStyle name="Normal 8 4 4 8" xfId="5961" xr:uid="{00000000-0005-0000-0000-0000EF1A0000}"/>
    <cellStyle name="Normal 8 4 4 9" xfId="3897" xr:uid="{00000000-0005-0000-0000-0000F01A0000}"/>
    <cellStyle name="Normal 8 4 5" xfId="30" xr:uid="{00000000-0005-0000-0000-0000F11A0000}"/>
    <cellStyle name="Normal 8 4 5 2" xfId="1052" xr:uid="{00000000-0005-0000-0000-0000F21A0000}"/>
    <cellStyle name="Normal 8 4 5 2 2" xfId="1632" xr:uid="{00000000-0005-0000-0000-0000F31A0000}"/>
    <cellStyle name="Normal 8 4 5 2 2 2" xfId="3109" xr:uid="{00000000-0005-0000-0000-0000F41A0000}"/>
    <cellStyle name="Normal 8 4 5 2 2 2 2" xfId="8953" xr:uid="{00000000-0005-0000-0000-0000F51A0000}"/>
    <cellStyle name="Normal 8 4 5 2 2 3" xfId="7476" xr:uid="{00000000-0005-0000-0000-0000F61A0000}"/>
    <cellStyle name="Normal 8 4 5 2 2 4" xfId="5161" xr:uid="{00000000-0005-0000-0000-0000F71A0000}"/>
    <cellStyle name="Normal 8 4 5 2 3" xfId="2524" xr:uid="{00000000-0005-0000-0000-0000F81A0000}"/>
    <cellStyle name="Normal 8 4 5 2 3 2" xfId="8368" xr:uid="{00000000-0005-0000-0000-0000F91A0000}"/>
    <cellStyle name="Normal 8 4 5 2 4" xfId="6896" xr:uid="{00000000-0005-0000-0000-0000FA1A0000}"/>
    <cellStyle name="Normal 8 4 5 2 5" xfId="4576" xr:uid="{00000000-0005-0000-0000-0000FB1A0000}"/>
    <cellStyle name="Normal 8 4 5 3" xfId="612" xr:uid="{00000000-0005-0000-0000-0000FC1A0000}"/>
    <cellStyle name="Normal 8 4 5 3 2" xfId="3512" xr:uid="{00000000-0005-0000-0000-0000FD1A0000}"/>
    <cellStyle name="Normal 8 4 5 3 2 2" xfId="9356" xr:uid="{00000000-0005-0000-0000-0000FE1A0000}"/>
    <cellStyle name="Normal 8 4 5 3 2 3" xfId="5564" xr:uid="{00000000-0005-0000-0000-0000FF1A0000}"/>
    <cellStyle name="Normal 8 4 5 3 3" xfId="2084" xr:uid="{00000000-0005-0000-0000-0000001B0000}"/>
    <cellStyle name="Normal 8 4 5 3 3 2" xfId="7928" xr:uid="{00000000-0005-0000-0000-0000011B0000}"/>
    <cellStyle name="Normal 8 4 5 3 4" xfId="6456" xr:uid="{00000000-0005-0000-0000-0000021B0000}"/>
    <cellStyle name="Normal 8 4 5 3 5" xfId="4136" xr:uid="{00000000-0005-0000-0000-0000031B0000}"/>
    <cellStyle name="Normal 8 4 5 4" xfId="1192" xr:uid="{00000000-0005-0000-0000-0000041B0000}"/>
    <cellStyle name="Normal 8 4 5 4 2" xfId="2669" xr:uid="{00000000-0005-0000-0000-0000051B0000}"/>
    <cellStyle name="Normal 8 4 5 4 2 2" xfId="8513" xr:uid="{00000000-0005-0000-0000-0000061B0000}"/>
    <cellStyle name="Normal 8 4 5 4 3" xfId="7036" xr:uid="{00000000-0005-0000-0000-0000071B0000}"/>
    <cellStyle name="Normal 8 4 5 4 4" xfId="4721" xr:uid="{00000000-0005-0000-0000-0000081B0000}"/>
    <cellStyle name="Normal 8 4 5 5" xfId="472" xr:uid="{00000000-0005-0000-0000-0000091B0000}"/>
    <cellStyle name="Normal 8 4 5 5 2" xfId="3304" xr:uid="{00000000-0005-0000-0000-00000A1B0000}"/>
    <cellStyle name="Normal 8 4 5 5 2 2" xfId="9148" xr:uid="{00000000-0005-0000-0000-00000B1B0000}"/>
    <cellStyle name="Normal 8 4 5 5 3" xfId="6316" xr:uid="{00000000-0005-0000-0000-00000C1B0000}"/>
    <cellStyle name="Normal 8 4 5 5 4" xfId="5356" xr:uid="{00000000-0005-0000-0000-00000D1B0000}"/>
    <cellStyle name="Normal 8 4 5 6" xfId="1944" xr:uid="{00000000-0005-0000-0000-00000E1B0000}"/>
    <cellStyle name="Normal 8 4 5 6 2" xfId="7788" xr:uid="{00000000-0005-0000-0000-00000F1B0000}"/>
    <cellStyle name="Normal 8 4 5 7" xfId="5876" xr:uid="{00000000-0005-0000-0000-0000101B0000}"/>
    <cellStyle name="Normal 8 4 5 8" xfId="3996" xr:uid="{00000000-0005-0000-0000-0000111B0000}"/>
    <cellStyle name="Normal 8 4 6" xfId="160" xr:uid="{00000000-0005-0000-0000-0000121B0000}"/>
    <cellStyle name="Normal 8 4 6 2" xfId="996" xr:uid="{00000000-0005-0000-0000-0000131B0000}"/>
    <cellStyle name="Normal 8 4 6 2 2" xfId="1576" xr:uid="{00000000-0005-0000-0000-0000141B0000}"/>
    <cellStyle name="Normal 8 4 6 2 2 2" xfId="3053" xr:uid="{00000000-0005-0000-0000-0000151B0000}"/>
    <cellStyle name="Normal 8 4 6 2 2 2 2" xfId="8897" xr:uid="{00000000-0005-0000-0000-0000161B0000}"/>
    <cellStyle name="Normal 8 4 6 2 2 3" xfId="7420" xr:uid="{00000000-0005-0000-0000-0000171B0000}"/>
    <cellStyle name="Normal 8 4 6 2 2 4" xfId="5105" xr:uid="{00000000-0005-0000-0000-0000181B0000}"/>
    <cellStyle name="Normal 8 4 6 2 3" xfId="2468" xr:uid="{00000000-0005-0000-0000-0000191B0000}"/>
    <cellStyle name="Normal 8 4 6 2 3 2" xfId="8312" xr:uid="{00000000-0005-0000-0000-00001A1B0000}"/>
    <cellStyle name="Normal 8 4 6 2 4" xfId="6840" xr:uid="{00000000-0005-0000-0000-00001B1B0000}"/>
    <cellStyle name="Normal 8 4 6 2 5" xfId="4520" xr:uid="{00000000-0005-0000-0000-00001C1B0000}"/>
    <cellStyle name="Normal 8 4 6 3" xfId="740" xr:uid="{00000000-0005-0000-0000-00001D1B0000}"/>
    <cellStyle name="Normal 8 4 6 3 2" xfId="3640" xr:uid="{00000000-0005-0000-0000-00001E1B0000}"/>
    <cellStyle name="Normal 8 4 6 3 2 2" xfId="9484" xr:uid="{00000000-0005-0000-0000-00001F1B0000}"/>
    <cellStyle name="Normal 8 4 6 3 2 3" xfId="5692" xr:uid="{00000000-0005-0000-0000-0000201B0000}"/>
    <cellStyle name="Normal 8 4 6 3 3" xfId="2212" xr:uid="{00000000-0005-0000-0000-0000211B0000}"/>
    <cellStyle name="Normal 8 4 6 3 3 2" xfId="8056" xr:uid="{00000000-0005-0000-0000-0000221B0000}"/>
    <cellStyle name="Normal 8 4 6 3 4" xfId="6584" xr:uid="{00000000-0005-0000-0000-0000231B0000}"/>
    <cellStyle name="Normal 8 4 6 3 5" xfId="4264" xr:uid="{00000000-0005-0000-0000-0000241B0000}"/>
    <cellStyle name="Normal 8 4 6 4" xfId="1320" xr:uid="{00000000-0005-0000-0000-0000251B0000}"/>
    <cellStyle name="Normal 8 4 6 4 2" xfId="2797" xr:uid="{00000000-0005-0000-0000-0000261B0000}"/>
    <cellStyle name="Normal 8 4 6 4 2 2" xfId="8641" xr:uid="{00000000-0005-0000-0000-0000271B0000}"/>
    <cellStyle name="Normal 8 4 6 4 3" xfId="7164" xr:uid="{00000000-0005-0000-0000-0000281B0000}"/>
    <cellStyle name="Normal 8 4 6 4 4" xfId="4849" xr:uid="{00000000-0005-0000-0000-0000291B0000}"/>
    <cellStyle name="Normal 8 4 6 5" xfId="416" xr:uid="{00000000-0005-0000-0000-00002A1B0000}"/>
    <cellStyle name="Normal 8 4 6 5 2" xfId="3354" xr:uid="{00000000-0005-0000-0000-00002B1B0000}"/>
    <cellStyle name="Normal 8 4 6 5 2 2" xfId="9198" xr:uid="{00000000-0005-0000-0000-00002C1B0000}"/>
    <cellStyle name="Normal 8 4 6 5 3" xfId="6260" xr:uid="{00000000-0005-0000-0000-00002D1B0000}"/>
    <cellStyle name="Normal 8 4 6 5 4" xfId="5406" xr:uid="{00000000-0005-0000-0000-00002E1B0000}"/>
    <cellStyle name="Normal 8 4 6 6" xfId="1888" xr:uid="{00000000-0005-0000-0000-00002F1B0000}"/>
    <cellStyle name="Normal 8 4 6 6 2" xfId="7732" xr:uid="{00000000-0005-0000-0000-0000301B0000}"/>
    <cellStyle name="Normal 8 4 6 7" xfId="6004" xr:uid="{00000000-0005-0000-0000-0000311B0000}"/>
    <cellStyle name="Normal 8 4 6 8" xfId="3940" xr:uid="{00000000-0005-0000-0000-0000321B0000}"/>
    <cellStyle name="Normal 8 4 7" xfId="868" xr:uid="{00000000-0005-0000-0000-0000331B0000}"/>
    <cellStyle name="Normal 8 4 7 2" xfId="1448" xr:uid="{00000000-0005-0000-0000-0000341B0000}"/>
    <cellStyle name="Normal 8 4 7 2 2" xfId="2925" xr:uid="{00000000-0005-0000-0000-0000351B0000}"/>
    <cellStyle name="Normal 8 4 7 2 2 2" xfId="8769" xr:uid="{00000000-0005-0000-0000-0000361B0000}"/>
    <cellStyle name="Normal 8 4 7 2 3" xfId="7292" xr:uid="{00000000-0005-0000-0000-0000371B0000}"/>
    <cellStyle name="Normal 8 4 7 2 4" xfId="4977" xr:uid="{00000000-0005-0000-0000-0000381B0000}"/>
    <cellStyle name="Normal 8 4 7 3" xfId="2340" xr:uid="{00000000-0005-0000-0000-0000391B0000}"/>
    <cellStyle name="Normal 8 4 7 3 2" xfId="8184" xr:uid="{00000000-0005-0000-0000-00003A1B0000}"/>
    <cellStyle name="Normal 8 4 7 4" xfId="6712" xr:uid="{00000000-0005-0000-0000-00003B1B0000}"/>
    <cellStyle name="Normal 8 4 7 5" xfId="4392" xr:uid="{00000000-0005-0000-0000-00003C1B0000}"/>
    <cellStyle name="Normal 8 4 8" xfId="600" xr:uid="{00000000-0005-0000-0000-00003D1B0000}"/>
    <cellStyle name="Normal 8 4 8 2" xfId="3500" xr:uid="{00000000-0005-0000-0000-00003E1B0000}"/>
    <cellStyle name="Normal 8 4 8 2 2" xfId="9344" xr:uid="{00000000-0005-0000-0000-00003F1B0000}"/>
    <cellStyle name="Normal 8 4 8 2 3" xfId="5552" xr:uid="{00000000-0005-0000-0000-0000401B0000}"/>
    <cellStyle name="Normal 8 4 8 3" xfId="2072" xr:uid="{00000000-0005-0000-0000-0000411B0000}"/>
    <cellStyle name="Normal 8 4 8 3 2" xfId="7916" xr:uid="{00000000-0005-0000-0000-0000421B0000}"/>
    <cellStyle name="Normal 8 4 8 4" xfId="6444" xr:uid="{00000000-0005-0000-0000-0000431B0000}"/>
    <cellStyle name="Normal 8 4 8 5" xfId="4124" xr:uid="{00000000-0005-0000-0000-0000441B0000}"/>
    <cellStyle name="Normal 8 4 9" xfId="1180" xr:uid="{00000000-0005-0000-0000-0000451B0000}"/>
    <cellStyle name="Normal 8 4 9 2" xfId="2656" xr:uid="{00000000-0005-0000-0000-0000461B0000}"/>
    <cellStyle name="Normal 8 4 9 2 2" xfId="8500" xr:uid="{00000000-0005-0000-0000-0000471B0000}"/>
    <cellStyle name="Normal 8 4 9 3" xfId="7024" xr:uid="{00000000-0005-0000-0000-0000481B0000}"/>
    <cellStyle name="Normal 8 4 9 4" xfId="4708" xr:uid="{00000000-0005-0000-0000-0000491B0000}"/>
    <cellStyle name="Normal 8 5" xfId="42" xr:uid="{00000000-0005-0000-0000-00004A1B0000}"/>
    <cellStyle name="Normal 8 5 10" xfId="1771" xr:uid="{00000000-0005-0000-0000-00004B1B0000}"/>
    <cellStyle name="Normal 8 5 10 2" xfId="7615" xr:uid="{00000000-0005-0000-0000-00004C1B0000}"/>
    <cellStyle name="Normal 8 5 11" xfId="5887" xr:uid="{00000000-0005-0000-0000-00004D1B0000}"/>
    <cellStyle name="Normal 8 5 12" xfId="3823" xr:uid="{00000000-0005-0000-0000-00004E1B0000}"/>
    <cellStyle name="Normal 8 5 2" xfId="86" xr:uid="{00000000-0005-0000-0000-00004F1B0000}"/>
    <cellStyle name="Normal 8 5 2 2" xfId="214" xr:uid="{00000000-0005-0000-0000-0000501B0000}"/>
    <cellStyle name="Normal 8 5 2 2 2" xfId="1106" xr:uid="{00000000-0005-0000-0000-0000511B0000}"/>
    <cellStyle name="Normal 8 5 2 2 2 2" xfId="1686" xr:uid="{00000000-0005-0000-0000-0000521B0000}"/>
    <cellStyle name="Normal 8 5 2 2 2 2 2" xfId="3163" xr:uid="{00000000-0005-0000-0000-0000531B0000}"/>
    <cellStyle name="Normal 8 5 2 2 2 2 2 2" xfId="9007" xr:uid="{00000000-0005-0000-0000-0000541B0000}"/>
    <cellStyle name="Normal 8 5 2 2 2 2 3" xfId="7530" xr:uid="{00000000-0005-0000-0000-0000551B0000}"/>
    <cellStyle name="Normal 8 5 2 2 2 2 4" xfId="5215" xr:uid="{00000000-0005-0000-0000-0000561B0000}"/>
    <cellStyle name="Normal 8 5 2 2 2 3" xfId="2578" xr:uid="{00000000-0005-0000-0000-0000571B0000}"/>
    <cellStyle name="Normal 8 5 2 2 2 3 2" xfId="8422" xr:uid="{00000000-0005-0000-0000-0000581B0000}"/>
    <cellStyle name="Normal 8 5 2 2 2 4" xfId="6950" xr:uid="{00000000-0005-0000-0000-0000591B0000}"/>
    <cellStyle name="Normal 8 5 2 2 2 5" xfId="4630" xr:uid="{00000000-0005-0000-0000-00005A1B0000}"/>
    <cellStyle name="Normal 8 5 2 2 3" xfId="794" xr:uid="{00000000-0005-0000-0000-00005B1B0000}"/>
    <cellStyle name="Normal 8 5 2 2 3 2" xfId="3694" xr:uid="{00000000-0005-0000-0000-00005C1B0000}"/>
    <cellStyle name="Normal 8 5 2 2 3 2 2" xfId="9538" xr:uid="{00000000-0005-0000-0000-00005D1B0000}"/>
    <cellStyle name="Normal 8 5 2 2 3 2 3" xfId="5746" xr:uid="{00000000-0005-0000-0000-00005E1B0000}"/>
    <cellStyle name="Normal 8 5 2 2 3 3" xfId="2266" xr:uid="{00000000-0005-0000-0000-00005F1B0000}"/>
    <cellStyle name="Normal 8 5 2 2 3 3 2" xfId="8110" xr:uid="{00000000-0005-0000-0000-0000601B0000}"/>
    <cellStyle name="Normal 8 5 2 2 3 4" xfId="6638" xr:uid="{00000000-0005-0000-0000-0000611B0000}"/>
    <cellStyle name="Normal 8 5 2 2 3 5" xfId="4318" xr:uid="{00000000-0005-0000-0000-0000621B0000}"/>
    <cellStyle name="Normal 8 5 2 2 4" xfId="1374" xr:uid="{00000000-0005-0000-0000-0000631B0000}"/>
    <cellStyle name="Normal 8 5 2 2 4 2" xfId="2851" xr:uid="{00000000-0005-0000-0000-0000641B0000}"/>
    <cellStyle name="Normal 8 5 2 2 4 2 2" xfId="8695" xr:uid="{00000000-0005-0000-0000-0000651B0000}"/>
    <cellStyle name="Normal 8 5 2 2 4 3" xfId="7218" xr:uid="{00000000-0005-0000-0000-0000661B0000}"/>
    <cellStyle name="Normal 8 5 2 2 4 4" xfId="4903" xr:uid="{00000000-0005-0000-0000-0000671B0000}"/>
    <cellStyle name="Normal 8 5 2 2 5" xfId="526" xr:uid="{00000000-0005-0000-0000-0000681B0000}"/>
    <cellStyle name="Normal 8 5 2 2 5 2" xfId="3455" xr:uid="{00000000-0005-0000-0000-0000691B0000}"/>
    <cellStyle name="Normal 8 5 2 2 5 2 2" xfId="9299" xr:uid="{00000000-0005-0000-0000-00006A1B0000}"/>
    <cellStyle name="Normal 8 5 2 2 5 3" xfId="6370" xr:uid="{00000000-0005-0000-0000-00006B1B0000}"/>
    <cellStyle name="Normal 8 5 2 2 5 4" xfId="5507" xr:uid="{00000000-0005-0000-0000-00006C1B0000}"/>
    <cellStyle name="Normal 8 5 2 2 6" xfId="1998" xr:uid="{00000000-0005-0000-0000-00006D1B0000}"/>
    <cellStyle name="Normal 8 5 2 2 6 2" xfId="7842" xr:uid="{00000000-0005-0000-0000-00006E1B0000}"/>
    <cellStyle name="Normal 8 5 2 2 7" xfId="6058" xr:uid="{00000000-0005-0000-0000-00006F1B0000}"/>
    <cellStyle name="Normal 8 5 2 2 8" xfId="4050" xr:uid="{00000000-0005-0000-0000-0000701B0000}"/>
    <cellStyle name="Normal 8 5 2 3" xfId="922" xr:uid="{00000000-0005-0000-0000-0000711B0000}"/>
    <cellStyle name="Normal 8 5 2 3 2" xfId="1502" xr:uid="{00000000-0005-0000-0000-0000721B0000}"/>
    <cellStyle name="Normal 8 5 2 3 2 2" xfId="2979" xr:uid="{00000000-0005-0000-0000-0000731B0000}"/>
    <cellStyle name="Normal 8 5 2 3 2 2 2" xfId="8823" xr:uid="{00000000-0005-0000-0000-0000741B0000}"/>
    <cellStyle name="Normal 8 5 2 3 2 3" xfId="7346" xr:uid="{00000000-0005-0000-0000-0000751B0000}"/>
    <cellStyle name="Normal 8 5 2 3 2 4" xfId="5031" xr:uid="{00000000-0005-0000-0000-0000761B0000}"/>
    <cellStyle name="Normal 8 5 2 3 3" xfId="2394" xr:uid="{00000000-0005-0000-0000-0000771B0000}"/>
    <cellStyle name="Normal 8 5 2 3 3 2" xfId="8238" xr:uid="{00000000-0005-0000-0000-0000781B0000}"/>
    <cellStyle name="Normal 8 5 2 3 4" xfId="6766" xr:uid="{00000000-0005-0000-0000-0000791B0000}"/>
    <cellStyle name="Normal 8 5 2 3 5" xfId="4446" xr:uid="{00000000-0005-0000-0000-00007A1B0000}"/>
    <cellStyle name="Normal 8 5 2 4" xfId="666" xr:uid="{00000000-0005-0000-0000-00007B1B0000}"/>
    <cellStyle name="Normal 8 5 2 4 2" xfId="3566" xr:uid="{00000000-0005-0000-0000-00007C1B0000}"/>
    <cellStyle name="Normal 8 5 2 4 2 2" xfId="9410" xr:uid="{00000000-0005-0000-0000-00007D1B0000}"/>
    <cellStyle name="Normal 8 5 2 4 2 3" xfId="5618" xr:uid="{00000000-0005-0000-0000-00007E1B0000}"/>
    <cellStyle name="Normal 8 5 2 4 3" xfId="2138" xr:uid="{00000000-0005-0000-0000-00007F1B0000}"/>
    <cellStyle name="Normal 8 5 2 4 3 2" xfId="7982" xr:uid="{00000000-0005-0000-0000-0000801B0000}"/>
    <cellStyle name="Normal 8 5 2 4 4" xfId="6510" xr:uid="{00000000-0005-0000-0000-0000811B0000}"/>
    <cellStyle name="Normal 8 5 2 4 5" xfId="4190" xr:uid="{00000000-0005-0000-0000-0000821B0000}"/>
    <cellStyle name="Normal 8 5 2 5" xfId="1246" xr:uid="{00000000-0005-0000-0000-0000831B0000}"/>
    <cellStyle name="Normal 8 5 2 5 2" xfId="2723" xr:uid="{00000000-0005-0000-0000-0000841B0000}"/>
    <cellStyle name="Normal 8 5 2 5 2 2" xfId="8567" xr:uid="{00000000-0005-0000-0000-0000851B0000}"/>
    <cellStyle name="Normal 8 5 2 5 3" xfId="7090" xr:uid="{00000000-0005-0000-0000-0000861B0000}"/>
    <cellStyle name="Normal 8 5 2 5 4" xfId="4775" xr:uid="{00000000-0005-0000-0000-0000871B0000}"/>
    <cellStyle name="Normal 8 5 2 6" xfId="342" xr:uid="{00000000-0005-0000-0000-0000881B0000}"/>
    <cellStyle name="Normal 8 5 2 6 2" xfId="3382" xr:uid="{00000000-0005-0000-0000-0000891B0000}"/>
    <cellStyle name="Normal 8 5 2 6 2 2" xfId="9226" xr:uid="{00000000-0005-0000-0000-00008A1B0000}"/>
    <cellStyle name="Normal 8 5 2 6 3" xfId="6186" xr:uid="{00000000-0005-0000-0000-00008B1B0000}"/>
    <cellStyle name="Normal 8 5 2 6 4" xfId="5434" xr:uid="{00000000-0005-0000-0000-00008C1B0000}"/>
    <cellStyle name="Normal 8 5 2 7" xfId="1814" xr:uid="{00000000-0005-0000-0000-00008D1B0000}"/>
    <cellStyle name="Normal 8 5 2 7 2" xfId="7658" xr:uid="{00000000-0005-0000-0000-00008E1B0000}"/>
    <cellStyle name="Normal 8 5 2 8" xfId="5930" xr:uid="{00000000-0005-0000-0000-00008F1B0000}"/>
    <cellStyle name="Normal 8 5 2 9" xfId="3866" xr:uid="{00000000-0005-0000-0000-0000901B0000}"/>
    <cellStyle name="Normal 8 5 3" xfId="128" xr:uid="{00000000-0005-0000-0000-0000911B0000}"/>
    <cellStyle name="Normal 8 5 3 2" xfId="256" xr:uid="{00000000-0005-0000-0000-0000921B0000}"/>
    <cellStyle name="Normal 8 5 3 2 2" xfId="1148" xr:uid="{00000000-0005-0000-0000-0000931B0000}"/>
    <cellStyle name="Normal 8 5 3 2 2 2" xfId="1728" xr:uid="{00000000-0005-0000-0000-0000941B0000}"/>
    <cellStyle name="Normal 8 5 3 2 2 2 2" xfId="3205" xr:uid="{00000000-0005-0000-0000-0000951B0000}"/>
    <cellStyle name="Normal 8 5 3 2 2 2 2 2" xfId="9049" xr:uid="{00000000-0005-0000-0000-0000961B0000}"/>
    <cellStyle name="Normal 8 5 3 2 2 2 3" xfId="7572" xr:uid="{00000000-0005-0000-0000-0000971B0000}"/>
    <cellStyle name="Normal 8 5 3 2 2 2 4" xfId="5257" xr:uid="{00000000-0005-0000-0000-0000981B0000}"/>
    <cellStyle name="Normal 8 5 3 2 2 3" xfId="2620" xr:uid="{00000000-0005-0000-0000-0000991B0000}"/>
    <cellStyle name="Normal 8 5 3 2 2 3 2" xfId="8464" xr:uid="{00000000-0005-0000-0000-00009A1B0000}"/>
    <cellStyle name="Normal 8 5 3 2 2 4" xfId="6992" xr:uid="{00000000-0005-0000-0000-00009B1B0000}"/>
    <cellStyle name="Normal 8 5 3 2 2 5" xfId="4672" xr:uid="{00000000-0005-0000-0000-00009C1B0000}"/>
    <cellStyle name="Normal 8 5 3 2 3" xfId="836" xr:uid="{00000000-0005-0000-0000-00009D1B0000}"/>
    <cellStyle name="Normal 8 5 3 2 3 2" xfId="3736" xr:uid="{00000000-0005-0000-0000-00009E1B0000}"/>
    <cellStyle name="Normal 8 5 3 2 3 2 2" xfId="9580" xr:uid="{00000000-0005-0000-0000-00009F1B0000}"/>
    <cellStyle name="Normal 8 5 3 2 3 2 3" xfId="5788" xr:uid="{00000000-0005-0000-0000-0000A01B0000}"/>
    <cellStyle name="Normal 8 5 3 2 3 3" xfId="2308" xr:uid="{00000000-0005-0000-0000-0000A11B0000}"/>
    <cellStyle name="Normal 8 5 3 2 3 3 2" xfId="8152" xr:uid="{00000000-0005-0000-0000-0000A21B0000}"/>
    <cellStyle name="Normal 8 5 3 2 3 4" xfId="6680" xr:uid="{00000000-0005-0000-0000-0000A31B0000}"/>
    <cellStyle name="Normal 8 5 3 2 3 5" xfId="4360" xr:uid="{00000000-0005-0000-0000-0000A41B0000}"/>
    <cellStyle name="Normal 8 5 3 2 4" xfId="1416" xr:uid="{00000000-0005-0000-0000-0000A51B0000}"/>
    <cellStyle name="Normal 8 5 3 2 4 2" xfId="2893" xr:uid="{00000000-0005-0000-0000-0000A61B0000}"/>
    <cellStyle name="Normal 8 5 3 2 4 2 2" xfId="8737" xr:uid="{00000000-0005-0000-0000-0000A71B0000}"/>
    <cellStyle name="Normal 8 5 3 2 4 3" xfId="7260" xr:uid="{00000000-0005-0000-0000-0000A81B0000}"/>
    <cellStyle name="Normal 8 5 3 2 4 4" xfId="4945" xr:uid="{00000000-0005-0000-0000-0000A91B0000}"/>
    <cellStyle name="Normal 8 5 3 2 5" xfId="568" xr:uid="{00000000-0005-0000-0000-0000AA1B0000}"/>
    <cellStyle name="Normal 8 5 3 2 5 2" xfId="3468" xr:uid="{00000000-0005-0000-0000-0000AB1B0000}"/>
    <cellStyle name="Normal 8 5 3 2 5 2 2" xfId="9312" xr:uid="{00000000-0005-0000-0000-0000AC1B0000}"/>
    <cellStyle name="Normal 8 5 3 2 5 3" xfId="6412" xr:uid="{00000000-0005-0000-0000-0000AD1B0000}"/>
    <cellStyle name="Normal 8 5 3 2 5 4" xfId="5520" xr:uid="{00000000-0005-0000-0000-0000AE1B0000}"/>
    <cellStyle name="Normal 8 5 3 2 6" xfId="2040" xr:uid="{00000000-0005-0000-0000-0000AF1B0000}"/>
    <cellStyle name="Normal 8 5 3 2 6 2" xfId="7884" xr:uid="{00000000-0005-0000-0000-0000B01B0000}"/>
    <cellStyle name="Normal 8 5 3 2 7" xfId="6100" xr:uid="{00000000-0005-0000-0000-0000B11B0000}"/>
    <cellStyle name="Normal 8 5 3 2 8" xfId="4092" xr:uid="{00000000-0005-0000-0000-0000B21B0000}"/>
    <cellStyle name="Normal 8 5 3 3" xfId="964" xr:uid="{00000000-0005-0000-0000-0000B31B0000}"/>
    <cellStyle name="Normal 8 5 3 3 2" xfId="1544" xr:uid="{00000000-0005-0000-0000-0000B41B0000}"/>
    <cellStyle name="Normal 8 5 3 3 2 2" xfId="3021" xr:uid="{00000000-0005-0000-0000-0000B51B0000}"/>
    <cellStyle name="Normal 8 5 3 3 2 2 2" xfId="8865" xr:uid="{00000000-0005-0000-0000-0000B61B0000}"/>
    <cellStyle name="Normal 8 5 3 3 2 3" xfId="7388" xr:uid="{00000000-0005-0000-0000-0000B71B0000}"/>
    <cellStyle name="Normal 8 5 3 3 2 4" xfId="5073" xr:uid="{00000000-0005-0000-0000-0000B81B0000}"/>
    <cellStyle name="Normal 8 5 3 3 3" xfId="2436" xr:uid="{00000000-0005-0000-0000-0000B91B0000}"/>
    <cellStyle name="Normal 8 5 3 3 3 2" xfId="8280" xr:uid="{00000000-0005-0000-0000-0000BA1B0000}"/>
    <cellStyle name="Normal 8 5 3 3 4" xfId="6808" xr:uid="{00000000-0005-0000-0000-0000BB1B0000}"/>
    <cellStyle name="Normal 8 5 3 3 5" xfId="4488" xr:uid="{00000000-0005-0000-0000-0000BC1B0000}"/>
    <cellStyle name="Normal 8 5 3 4" xfId="708" xr:uid="{00000000-0005-0000-0000-0000BD1B0000}"/>
    <cellStyle name="Normal 8 5 3 4 2" xfId="3608" xr:uid="{00000000-0005-0000-0000-0000BE1B0000}"/>
    <cellStyle name="Normal 8 5 3 4 2 2" xfId="9452" xr:uid="{00000000-0005-0000-0000-0000BF1B0000}"/>
    <cellStyle name="Normal 8 5 3 4 2 3" xfId="5660" xr:uid="{00000000-0005-0000-0000-0000C01B0000}"/>
    <cellStyle name="Normal 8 5 3 4 3" xfId="2180" xr:uid="{00000000-0005-0000-0000-0000C11B0000}"/>
    <cellStyle name="Normal 8 5 3 4 3 2" xfId="8024" xr:uid="{00000000-0005-0000-0000-0000C21B0000}"/>
    <cellStyle name="Normal 8 5 3 4 4" xfId="6552" xr:uid="{00000000-0005-0000-0000-0000C31B0000}"/>
    <cellStyle name="Normal 8 5 3 4 5" xfId="4232" xr:uid="{00000000-0005-0000-0000-0000C41B0000}"/>
    <cellStyle name="Normal 8 5 3 5" xfId="1288" xr:uid="{00000000-0005-0000-0000-0000C51B0000}"/>
    <cellStyle name="Normal 8 5 3 5 2" xfId="2765" xr:uid="{00000000-0005-0000-0000-0000C61B0000}"/>
    <cellStyle name="Normal 8 5 3 5 2 2" xfId="8609" xr:uid="{00000000-0005-0000-0000-0000C71B0000}"/>
    <cellStyle name="Normal 8 5 3 5 3" xfId="7132" xr:uid="{00000000-0005-0000-0000-0000C81B0000}"/>
    <cellStyle name="Normal 8 5 3 5 4" xfId="4817" xr:uid="{00000000-0005-0000-0000-0000C91B0000}"/>
    <cellStyle name="Normal 8 5 3 6" xfId="384" xr:uid="{00000000-0005-0000-0000-0000CA1B0000}"/>
    <cellStyle name="Normal 8 5 3 6 2" xfId="3368" xr:uid="{00000000-0005-0000-0000-0000CB1B0000}"/>
    <cellStyle name="Normal 8 5 3 6 2 2" xfId="9212" xr:uid="{00000000-0005-0000-0000-0000CC1B0000}"/>
    <cellStyle name="Normal 8 5 3 6 3" xfId="6228" xr:uid="{00000000-0005-0000-0000-0000CD1B0000}"/>
    <cellStyle name="Normal 8 5 3 6 4" xfId="5420" xr:uid="{00000000-0005-0000-0000-0000CE1B0000}"/>
    <cellStyle name="Normal 8 5 3 7" xfId="1856" xr:uid="{00000000-0005-0000-0000-0000CF1B0000}"/>
    <cellStyle name="Normal 8 5 3 7 2" xfId="7700" xr:uid="{00000000-0005-0000-0000-0000D01B0000}"/>
    <cellStyle name="Normal 8 5 3 8" xfId="5972" xr:uid="{00000000-0005-0000-0000-0000D11B0000}"/>
    <cellStyle name="Normal 8 5 3 9" xfId="3908" xr:uid="{00000000-0005-0000-0000-0000D21B0000}"/>
    <cellStyle name="Normal 8 5 4" xfId="171" xr:uid="{00000000-0005-0000-0000-0000D31B0000}"/>
    <cellStyle name="Normal 8 5 4 2" xfId="1063" xr:uid="{00000000-0005-0000-0000-0000D41B0000}"/>
    <cellStyle name="Normal 8 5 4 2 2" xfId="1643" xr:uid="{00000000-0005-0000-0000-0000D51B0000}"/>
    <cellStyle name="Normal 8 5 4 2 2 2" xfId="3120" xr:uid="{00000000-0005-0000-0000-0000D61B0000}"/>
    <cellStyle name="Normal 8 5 4 2 2 2 2" xfId="8964" xr:uid="{00000000-0005-0000-0000-0000D71B0000}"/>
    <cellStyle name="Normal 8 5 4 2 2 3" xfId="7487" xr:uid="{00000000-0005-0000-0000-0000D81B0000}"/>
    <cellStyle name="Normal 8 5 4 2 2 4" xfId="5172" xr:uid="{00000000-0005-0000-0000-0000D91B0000}"/>
    <cellStyle name="Normal 8 5 4 2 3" xfId="2535" xr:uid="{00000000-0005-0000-0000-0000DA1B0000}"/>
    <cellStyle name="Normal 8 5 4 2 3 2" xfId="8379" xr:uid="{00000000-0005-0000-0000-0000DB1B0000}"/>
    <cellStyle name="Normal 8 5 4 2 4" xfId="6907" xr:uid="{00000000-0005-0000-0000-0000DC1B0000}"/>
    <cellStyle name="Normal 8 5 4 2 5" xfId="4587" xr:uid="{00000000-0005-0000-0000-0000DD1B0000}"/>
    <cellStyle name="Normal 8 5 4 3" xfId="751" xr:uid="{00000000-0005-0000-0000-0000DE1B0000}"/>
    <cellStyle name="Normal 8 5 4 3 2" xfId="3651" xr:uid="{00000000-0005-0000-0000-0000DF1B0000}"/>
    <cellStyle name="Normal 8 5 4 3 2 2" xfId="9495" xr:uid="{00000000-0005-0000-0000-0000E01B0000}"/>
    <cellStyle name="Normal 8 5 4 3 2 3" xfId="5703" xr:uid="{00000000-0005-0000-0000-0000E11B0000}"/>
    <cellStyle name="Normal 8 5 4 3 3" xfId="2223" xr:uid="{00000000-0005-0000-0000-0000E21B0000}"/>
    <cellStyle name="Normal 8 5 4 3 3 2" xfId="8067" xr:uid="{00000000-0005-0000-0000-0000E31B0000}"/>
    <cellStyle name="Normal 8 5 4 3 4" xfId="6595" xr:uid="{00000000-0005-0000-0000-0000E41B0000}"/>
    <cellStyle name="Normal 8 5 4 3 5" xfId="4275" xr:uid="{00000000-0005-0000-0000-0000E51B0000}"/>
    <cellStyle name="Normal 8 5 4 4" xfId="1331" xr:uid="{00000000-0005-0000-0000-0000E61B0000}"/>
    <cellStyle name="Normal 8 5 4 4 2" xfId="2808" xr:uid="{00000000-0005-0000-0000-0000E71B0000}"/>
    <cellStyle name="Normal 8 5 4 4 2 2" xfId="8652" xr:uid="{00000000-0005-0000-0000-0000E81B0000}"/>
    <cellStyle name="Normal 8 5 4 4 3" xfId="7175" xr:uid="{00000000-0005-0000-0000-0000E91B0000}"/>
    <cellStyle name="Normal 8 5 4 4 4" xfId="4860" xr:uid="{00000000-0005-0000-0000-0000EA1B0000}"/>
    <cellStyle name="Normal 8 5 4 5" xfId="483" xr:uid="{00000000-0005-0000-0000-0000EB1B0000}"/>
    <cellStyle name="Normal 8 5 4 5 2" xfId="3300" xr:uid="{00000000-0005-0000-0000-0000EC1B0000}"/>
    <cellStyle name="Normal 8 5 4 5 2 2" xfId="9144" xr:uid="{00000000-0005-0000-0000-0000ED1B0000}"/>
    <cellStyle name="Normal 8 5 4 5 3" xfId="6327" xr:uid="{00000000-0005-0000-0000-0000EE1B0000}"/>
    <cellStyle name="Normal 8 5 4 5 4" xfId="5352" xr:uid="{00000000-0005-0000-0000-0000EF1B0000}"/>
    <cellStyle name="Normal 8 5 4 6" xfId="1955" xr:uid="{00000000-0005-0000-0000-0000F01B0000}"/>
    <cellStyle name="Normal 8 5 4 6 2" xfId="7799" xr:uid="{00000000-0005-0000-0000-0000F11B0000}"/>
    <cellStyle name="Normal 8 5 4 7" xfId="6015" xr:uid="{00000000-0005-0000-0000-0000F21B0000}"/>
    <cellStyle name="Normal 8 5 4 8" xfId="4007" xr:uid="{00000000-0005-0000-0000-0000F31B0000}"/>
    <cellStyle name="Normal 8 5 5" xfId="440" xr:uid="{00000000-0005-0000-0000-0000F41B0000}"/>
    <cellStyle name="Normal 8 5 5 2" xfId="1020" xr:uid="{00000000-0005-0000-0000-0000F51B0000}"/>
    <cellStyle name="Normal 8 5 5 2 2" xfId="3780" xr:uid="{00000000-0005-0000-0000-0000F61B0000}"/>
    <cellStyle name="Normal 8 5 5 2 2 2" xfId="9624" xr:uid="{00000000-0005-0000-0000-0000F71B0000}"/>
    <cellStyle name="Normal 8 5 5 2 2 3" xfId="5832" xr:uid="{00000000-0005-0000-0000-0000F81B0000}"/>
    <cellStyle name="Normal 8 5 5 2 3" xfId="2492" xr:uid="{00000000-0005-0000-0000-0000F91B0000}"/>
    <cellStyle name="Normal 8 5 5 2 3 2" xfId="8336" xr:uid="{00000000-0005-0000-0000-0000FA1B0000}"/>
    <cellStyle name="Normal 8 5 5 2 4" xfId="6864" xr:uid="{00000000-0005-0000-0000-0000FB1B0000}"/>
    <cellStyle name="Normal 8 5 5 2 5" xfId="4544" xr:uid="{00000000-0005-0000-0000-0000FC1B0000}"/>
    <cellStyle name="Normal 8 5 5 3" xfId="1600" xr:uid="{00000000-0005-0000-0000-0000FD1B0000}"/>
    <cellStyle name="Normal 8 5 5 3 2" xfId="3077" xr:uid="{00000000-0005-0000-0000-0000FE1B0000}"/>
    <cellStyle name="Normal 8 5 5 3 2 2" xfId="8921" xr:uid="{00000000-0005-0000-0000-0000FF1B0000}"/>
    <cellStyle name="Normal 8 5 5 3 3" xfId="7444" xr:uid="{00000000-0005-0000-0000-0000001C0000}"/>
    <cellStyle name="Normal 8 5 5 3 4" xfId="5129" xr:uid="{00000000-0005-0000-0000-0000011C0000}"/>
    <cellStyle name="Normal 8 5 5 4" xfId="1912" xr:uid="{00000000-0005-0000-0000-0000021C0000}"/>
    <cellStyle name="Normal 8 5 5 4 2" xfId="7756" xr:uid="{00000000-0005-0000-0000-0000031C0000}"/>
    <cellStyle name="Normal 8 5 5 5" xfId="6284" xr:uid="{00000000-0005-0000-0000-0000041C0000}"/>
    <cellStyle name="Normal 8 5 5 6" xfId="3964" xr:uid="{00000000-0005-0000-0000-0000051C0000}"/>
    <cellStyle name="Normal 8 5 6" xfId="879" xr:uid="{00000000-0005-0000-0000-0000061C0000}"/>
    <cellStyle name="Normal 8 5 6 2" xfId="1459" xr:uid="{00000000-0005-0000-0000-0000071C0000}"/>
    <cellStyle name="Normal 8 5 6 2 2" xfId="2936" xr:uid="{00000000-0005-0000-0000-0000081C0000}"/>
    <cellStyle name="Normal 8 5 6 2 2 2" xfId="8780" xr:uid="{00000000-0005-0000-0000-0000091C0000}"/>
    <cellStyle name="Normal 8 5 6 2 3" xfId="7303" xr:uid="{00000000-0005-0000-0000-00000A1C0000}"/>
    <cellStyle name="Normal 8 5 6 2 4" xfId="4988" xr:uid="{00000000-0005-0000-0000-00000B1C0000}"/>
    <cellStyle name="Normal 8 5 6 3" xfId="2351" xr:uid="{00000000-0005-0000-0000-00000C1C0000}"/>
    <cellStyle name="Normal 8 5 6 3 2" xfId="8195" xr:uid="{00000000-0005-0000-0000-00000D1C0000}"/>
    <cellStyle name="Normal 8 5 6 4" xfId="6723" xr:uid="{00000000-0005-0000-0000-00000E1C0000}"/>
    <cellStyle name="Normal 8 5 6 5" xfId="4403" xr:uid="{00000000-0005-0000-0000-00000F1C0000}"/>
    <cellStyle name="Normal 8 5 7" xfId="623" xr:uid="{00000000-0005-0000-0000-0000101C0000}"/>
    <cellStyle name="Normal 8 5 7 2" xfId="3523" xr:uid="{00000000-0005-0000-0000-0000111C0000}"/>
    <cellStyle name="Normal 8 5 7 2 2" xfId="9367" xr:uid="{00000000-0005-0000-0000-0000121C0000}"/>
    <cellStyle name="Normal 8 5 7 2 3" xfId="5575" xr:uid="{00000000-0005-0000-0000-0000131C0000}"/>
    <cellStyle name="Normal 8 5 7 3" xfId="2095" xr:uid="{00000000-0005-0000-0000-0000141C0000}"/>
    <cellStyle name="Normal 8 5 7 3 2" xfId="7939" xr:uid="{00000000-0005-0000-0000-0000151C0000}"/>
    <cellStyle name="Normal 8 5 7 4" xfId="6467" xr:uid="{00000000-0005-0000-0000-0000161C0000}"/>
    <cellStyle name="Normal 8 5 7 5" xfId="4147" xr:uid="{00000000-0005-0000-0000-0000171C0000}"/>
    <cellStyle name="Normal 8 5 8" xfId="1203" xr:uid="{00000000-0005-0000-0000-0000181C0000}"/>
    <cellStyle name="Normal 8 5 8 2" xfId="2680" xr:uid="{00000000-0005-0000-0000-0000191C0000}"/>
    <cellStyle name="Normal 8 5 8 2 2" xfId="8524" xr:uid="{00000000-0005-0000-0000-00001A1C0000}"/>
    <cellStyle name="Normal 8 5 8 3" xfId="7047" xr:uid="{00000000-0005-0000-0000-00001B1C0000}"/>
    <cellStyle name="Normal 8 5 8 4" xfId="4732" xr:uid="{00000000-0005-0000-0000-00001C1C0000}"/>
    <cellStyle name="Normal 8 5 9" xfId="299" xr:uid="{00000000-0005-0000-0000-00001D1C0000}"/>
    <cellStyle name="Normal 8 5 9 2" xfId="3400" xr:uid="{00000000-0005-0000-0000-00001E1C0000}"/>
    <cellStyle name="Normal 8 5 9 2 2" xfId="9244" xr:uid="{00000000-0005-0000-0000-00001F1C0000}"/>
    <cellStyle name="Normal 8 5 9 3" xfId="6143" xr:uid="{00000000-0005-0000-0000-0000201C0000}"/>
    <cellStyle name="Normal 8 5 9 4" xfId="5452" xr:uid="{00000000-0005-0000-0000-0000211C0000}"/>
    <cellStyle name="Normal 8 6" xfId="74" xr:uid="{00000000-0005-0000-0000-0000221C0000}"/>
    <cellStyle name="Normal 8 6 10" xfId="3854" xr:uid="{00000000-0005-0000-0000-0000231C0000}"/>
    <cellStyle name="Normal 8 6 2" xfId="202" xr:uid="{00000000-0005-0000-0000-0000241C0000}"/>
    <cellStyle name="Normal 8 6 2 2" xfId="1094" xr:uid="{00000000-0005-0000-0000-0000251C0000}"/>
    <cellStyle name="Normal 8 6 2 2 2" xfId="1674" xr:uid="{00000000-0005-0000-0000-0000261C0000}"/>
    <cellStyle name="Normal 8 6 2 2 2 2" xfId="3151" xr:uid="{00000000-0005-0000-0000-0000271C0000}"/>
    <cellStyle name="Normal 8 6 2 2 2 2 2" xfId="8995" xr:uid="{00000000-0005-0000-0000-0000281C0000}"/>
    <cellStyle name="Normal 8 6 2 2 2 3" xfId="7518" xr:uid="{00000000-0005-0000-0000-0000291C0000}"/>
    <cellStyle name="Normal 8 6 2 2 2 4" xfId="5203" xr:uid="{00000000-0005-0000-0000-00002A1C0000}"/>
    <cellStyle name="Normal 8 6 2 2 3" xfId="2566" xr:uid="{00000000-0005-0000-0000-00002B1C0000}"/>
    <cellStyle name="Normal 8 6 2 2 3 2" xfId="8410" xr:uid="{00000000-0005-0000-0000-00002C1C0000}"/>
    <cellStyle name="Normal 8 6 2 2 4" xfId="6938" xr:uid="{00000000-0005-0000-0000-00002D1C0000}"/>
    <cellStyle name="Normal 8 6 2 2 5" xfId="4618" xr:uid="{00000000-0005-0000-0000-00002E1C0000}"/>
    <cellStyle name="Normal 8 6 2 3" xfId="782" xr:uid="{00000000-0005-0000-0000-00002F1C0000}"/>
    <cellStyle name="Normal 8 6 2 3 2" xfId="3682" xr:uid="{00000000-0005-0000-0000-0000301C0000}"/>
    <cellStyle name="Normal 8 6 2 3 2 2" xfId="9526" xr:uid="{00000000-0005-0000-0000-0000311C0000}"/>
    <cellStyle name="Normal 8 6 2 3 2 3" xfId="5734" xr:uid="{00000000-0005-0000-0000-0000321C0000}"/>
    <cellStyle name="Normal 8 6 2 3 3" xfId="2254" xr:uid="{00000000-0005-0000-0000-0000331C0000}"/>
    <cellStyle name="Normal 8 6 2 3 3 2" xfId="8098" xr:uid="{00000000-0005-0000-0000-0000341C0000}"/>
    <cellStyle name="Normal 8 6 2 3 4" xfId="6626" xr:uid="{00000000-0005-0000-0000-0000351C0000}"/>
    <cellStyle name="Normal 8 6 2 3 5" xfId="4306" xr:uid="{00000000-0005-0000-0000-0000361C0000}"/>
    <cellStyle name="Normal 8 6 2 4" xfId="1362" xr:uid="{00000000-0005-0000-0000-0000371C0000}"/>
    <cellStyle name="Normal 8 6 2 4 2" xfId="2839" xr:uid="{00000000-0005-0000-0000-0000381C0000}"/>
    <cellStyle name="Normal 8 6 2 4 2 2" xfId="8683" xr:uid="{00000000-0005-0000-0000-0000391C0000}"/>
    <cellStyle name="Normal 8 6 2 4 3" xfId="7206" xr:uid="{00000000-0005-0000-0000-00003A1C0000}"/>
    <cellStyle name="Normal 8 6 2 4 4" xfId="4891" xr:uid="{00000000-0005-0000-0000-00003B1C0000}"/>
    <cellStyle name="Normal 8 6 2 5" xfId="514" xr:uid="{00000000-0005-0000-0000-00003C1C0000}"/>
    <cellStyle name="Normal 8 6 2 5 2" xfId="3363" xr:uid="{00000000-0005-0000-0000-00003D1C0000}"/>
    <cellStyle name="Normal 8 6 2 5 2 2" xfId="9207" xr:uid="{00000000-0005-0000-0000-00003E1C0000}"/>
    <cellStyle name="Normal 8 6 2 5 3" xfId="6358" xr:uid="{00000000-0005-0000-0000-00003F1C0000}"/>
    <cellStyle name="Normal 8 6 2 5 4" xfId="5415" xr:uid="{00000000-0005-0000-0000-0000401C0000}"/>
    <cellStyle name="Normal 8 6 2 6" xfId="1986" xr:uid="{00000000-0005-0000-0000-0000411C0000}"/>
    <cellStyle name="Normal 8 6 2 6 2" xfId="7830" xr:uid="{00000000-0005-0000-0000-0000421C0000}"/>
    <cellStyle name="Normal 8 6 2 7" xfId="6046" xr:uid="{00000000-0005-0000-0000-0000431C0000}"/>
    <cellStyle name="Normal 8 6 2 8" xfId="4038" xr:uid="{00000000-0005-0000-0000-0000441C0000}"/>
    <cellStyle name="Normal 8 6 3" xfId="428" xr:uid="{00000000-0005-0000-0000-0000451C0000}"/>
    <cellStyle name="Normal 8 6 3 2" xfId="1008" xr:uid="{00000000-0005-0000-0000-0000461C0000}"/>
    <cellStyle name="Normal 8 6 3 2 2" xfId="3768" xr:uid="{00000000-0005-0000-0000-0000471C0000}"/>
    <cellStyle name="Normal 8 6 3 2 2 2" xfId="9612" xr:uid="{00000000-0005-0000-0000-0000481C0000}"/>
    <cellStyle name="Normal 8 6 3 2 2 3" xfId="5820" xr:uid="{00000000-0005-0000-0000-0000491C0000}"/>
    <cellStyle name="Normal 8 6 3 2 3" xfId="2480" xr:uid="{00000000-0005-0000-0000-00004A1C0000}"/>
    <cellStyle name="Normal 8 6 3 2 3 2" xfId="8324" xr:uid="{00000000-0005-0000-0000-00004B1C0000}"/>
    <cellStyle name="Normal 8 6 3 2 4" xfId="6852" xr:uid="{00000000-0005-0000-0000-00004C1C0000}"/>
    <cellStyle name="Normal 8 6 3 2 5" xfId="4532" xr:uid="{00000000-0005-0000-0000-00004D1C0000}"/>
    <cellStyle name="Normal 8 6 3 3" xfId="1588" xr:uid="{00000000-0005-0000-0000-00004E1C0000}"/>
    <cellStyle name="Normal 8 6 3 3 2" xfId="3065" xr:uid="{00000000-0005-0000-0000-00004F1C0000}"/>
    <cellStyle name="Normal 8 6 3 3 2 2" xfId="8909" xr:uid="{00000000-0005-0000-0000-0000501C0000}"/>
    <cellStyle name="Normal 8 6 3 3 3" xfId="7432" xr:uid="{00000000-0005-0000-0000-0000511C0000}"/>
    <cellStyle name="Normal 8 6 3 3 4" xfId="5117" xr:uid="{00000000-0005-0000-0000-0000521C0000}"/>
    <cellStyle name="Normal 8 6 3 4" xfId="1900" xr:uid="{00000000-0005-0000-0000-0000531C0000}"/>
    <cellStyle name="Normal 8 6 3 4 2" xfId="7744" xr:uid="{00000000-0005-0000-0000-0000541C0000}"/>
    <cellStyle name="Normal 8 6 3 5" xfId="6272" xr:uid="{00000000-0005-0000-0000-0000551C0000}"/>
    <cellStyle name="Normal 8 6 3 6" xfId="3952" xr:uid="{00000000-0005-0000-0000-0000561C0000}"/>
    <cellStyle name="Normal 8 6 4" xfId="910" xr:uid="{00000000-0005-0000-0000-0000571C0000}"/>
    <cellStyle name="Normal 8 6 4 2" xfId="1490" xr:uid="{00000000-0005-0000-0000-0000581C0000}"/>
    <cellStyle name="Normal 8 6 4 2 2" xfId="2967" xr:uid="{00000000-0005-0000-0000-0000591C0000}"/>
    <cellStyle name="Normal 8 6 4 2 2 2" xfId="8811" xr:uid="{00000000-0005-0000-0000-00005A1C0000}"/>
    <cellStyle name="Normal 8 6 4 2 3" xfId="7334" xr:uid="{00000000-0005-0000-0000-00005B1C0000}"/>
    <cellStyle name="Normal 8 6 4 2 4" xfId="5019" xr:uid="{00000000-0005-0000-0000-00005C1C0000}"/>
    <cellStyle name="Normal 8 6 4 3" xfId="2382" xr:uid="{00000000-0005-0000-0000-00005D1C0000}"/>
    <cellStyle name="Normal 8 6 4 3 2" xfId="8226" xr:uid="{00000000-0005-0000-0000-00005E1C0000}"/>
    <cellStyle name="Normal 8 6 4 4" xfId="6754" xr:uid="{00000000-0005-0000-0000-00005F1C0000}"/>
    <cellStyle name="Normal 8 6 4 5" xfId="4434" xr:uid="{00000000-0005-0000-0000-0000601C0000}"/>
    <cellStyle name="Normal 8 6 5" xfId="654" xr:uid="{00000000-0005-0000-0000-0000611C0000}"/>
    <cellStyle name="Normal 8 6 5 2" xfId="3554" xr:uid="{00000000-0005-0000-0000-0000621C0000}"/>
    <cellStyle name="Normal 8 6 5 2 2" xfId="9398" xr:uid="{00000000-0005-0000-0000-0000631C0000}"/>
    <cellStyle name="Normal 8 6 5 2 3" xfId="5606" xr:uid="{00000000-0005-0000-0000-0000641C0000}"/>
    <cellStyle name="Normal 8 6 5 3" xfId="2126" xr:uid="{00000000-0005-0000-0000-0000651C0000}"/>
    <cellStyle name="Normal 8 6 5 3 2" xfId="7970" xr:uid="{00000000-0005-0000-0000-0000661C0000}"/>
    <cellStyle name="Normal 8 6 5 4" xfId="6498" xr:uid="{00000000-0005-0000-0000-0000671C0000}"/>
    <cellStyle name="Normal 8 6 5 5" xfId="4178" xr:uid="{00000000-0005-0000-0000-0000681C0000}"/>
    <cellStyle name="Normal 8 6 6" xfId="1234" xr:uid="{00000000-0005-0000-0000-0000691C0000}"/>
    <cellStyle name="Normal 8 6 6 2" xfId="2711" xr:uid="{00000000-0005-0000-0000-00006A1C0000}"/>
    <cellStyle name="Normal 8 6 6 2 2" xfId="8555" xr:uid="{00000000-0005-0000-0000-00006B1C0000}"/>
    <cellStyle name="Normal 8 6 6 3" xfId="7078" xr:uid="{00000000-0005-0000-0000-00006C1C0000}"/>
    <cellStyle name="Normal 8 6 6 4" xfId="4763" xr:uid="{00000000-0005-0000-0000-00006D1C0000}"/>
    <cellStyle name="Normal 8 6 7" xfId="330" xr:uid="{00000000-0005-0000-0000-00006E1C0000}"/>
    <cellStyle name="Normal 8 6 7 2" xfId="3257" xr:uid="{00000000-0005-0000-0000-00006F1C0000}"/>
    <cellStyle name="Normal 8 6 7 2 2" xfId="9101" xr:uid="{00000000-0005-0000-0000-0000701C0000}"/>
    <cellStyle name="Normal 8 6 7 3" xfId="6174" xr:uid="{00000000-0005-0000-0000-0000711C0000}"/>
    <cellStyle name="Normal 8 6 7 4" xfId="5309" xr:uid="{00000000-0005-0000-0000-0000721C0000}"/>
    <cellStyle name="Normal 8 6 8" xfId="1802" xr:uid="{00000000-0005-0000-0000-0000731C0000}"/>
    <cellStyle name="Normal 8 6 8 2" xfId="7646" xr:uid="{00000000-0005-0000-0000-0000741C0000}"/>
    <cellStyle name="Normal 8 6 9" xfId="5918" xr:uid="{00000000-0005-0000-0000-0000751C0000}"/>
    <cellStyle name="Normal 8 7" xfId="116" xr:uid="{00000000-0005-0000-0000-0000761C0000}"/>
    <cellStyle name="Normal 8 7 2" xfId="244" xr:uid="{00000000-0005-0000-0000-0000771C0000}"/>
    <cellStyle name="Normal 8 7 2 2" xfId="1136" xr:uid="{00000000-0005-0000-0000-0000781C0000}"/>
    <cellStyle name="Normal 8 7 2 2 2" xfId="1716" xr:uid="{00000000-0005-0000-0000-0000791C0000}"/>
    <cellStyle name="Normal 8 7 2 2 2 2" xfId="3193" xr:uid="{00000000-0005-0000-0000-00007A1C0000}"/>
    <cellStyle name="Normal 8 7 2 2 2 2 2" xfId="9037" xr:uid="{00000000-0005-0000-0000-00007B1C0000}"/>
    <cellStyle name="Normal 8 7 2 2 2 3" xfId="7560" xr:uid="{00000000-0005-0000-0000-00007C1C0000}"/>
    <cellStyle name="Normal 8 7 2 2 2 4" xfId="5245" xr:uid="{00000000-0005-0000-0000-00007D1C0000}"/>
    <cellStyle name="Normal 8 7 2 2 3" xfId="2608" xr:uid="{00000000-0005-0000-0000-00007E1C0000}"/>
    <cellStyle name="Normal 8 7 2 2 3 2" xfId="8452" xr:uid="{00000000-0005-0000-0000-00007F1C0000}"/>
    <cellStyle name="Normal 8 7 2 2 4" xfId="6980" xr:uid="{00000000-0005-0000-0000-0000801C0000}"/>
    <cellStyle name="Normal 8 7 2 2 5" xfId="4660" xr:uid="{00000000-0005-0000-0000-0000811C0000}"/>
    <cellStyle name="Normal 8 7 2 3" xfId="824" xr:uid="{00000000-0005-0000-0000-0000821C0000}"/>
    <cellStyle name="Normal 8 7 2 3 2" xfId="3724" xr:uid="{00000000-0005-0000-0000-0000831C0000}"/>
    <cellStyle name="Normal 8 7 2 3 2 2" xfId="9568" xr:uid="{00000000-0005-0000-0000-0000841C0000}"/>
    <cellStyle name="Normal 8 7 2 3 2 3" xfId="5776" xr:uid="{00000000-0005-0000-0000-0000851C0000}"/>
    <cellStyle name="Normal 8 7 2 3 3" xfId="2296" xr:uid="{00000000-0005-0000-0000-0000861C0000}"/>
    <cellStyle name="Normal 8 7 2 3 3 2" xfId="8140" xr:uid="{00000000-0005-0000-0000-0000871C0000}"/>
    <cellStyle name="Normal 8 7 2 3 4" xfId="6668" xr:uid="{00000000-0005-0000-0000-0000881C0000}"/>
    <cellStyle name="Normal 8 7 2 3 5" xfId="4348" xr:uid="{00000000-0005-0000-0000-0000891C0000}"/>
    <cellStyle name="Normal 8 7 2 4" xfId="1404" xr:uid="{00000000-0005-0000-0000-00008A1C0000}"/>
    <cellStyle name="Normal 8 7 2 4 2" xfId="2881" xr:uid="{00000000-0005-0000-0000-00008B1C0000}"/>
    <cellStyle name="Normal 8 7 2 4 2 2" xfId="8725" xr:uid="{00000000-0005-0000-0000-00008C1C0000}"/>
    <cellStyle name="Normal 8 7 2 4 3" xfId="7248" xr:uid="{00000000-0005-0000-0000-00008D1C0000}"/>
    <cellStyle name="Normal 8 7 2 4 4" xfId="4933" xr:uid="{00000000-0005-0000-0000-00008E1C0000}"/>
    <cellStyle name="Normal 8 7 2 5" xfId="556" xr:uid="{00000000-0005-0000-0000-00008F1C0000}"/>
    <cellStyle name="Normal 8 7 2 5 2" xfId="3449" xr:uid="{00000000-0005-0000-0000-0000901C0000}"/>
    <cellStyle name="Normal 8 7 2 5 2 2" xfId="9293" xr:uid="{00000000-0005-0000-0000-0000911C0000}"/>
    <cellStyle name="Normal 8 7 2 5 3" xfId="6400" xr:uid="{00000000-0005-0000-0000-0000921C0000}"/>
    <cellStyle name="Normal 8 7 2 5 4" xfId="5501" xr:uid="{00000000-0005-0000-0000-0000931C0000}"/>
    <cellStyle name="Normal 8 7 2 6" xfId="2028" xr:uid="{00000000-0005-0000-0000-0000941C0000}"/>
    <cellStyle name="Normal 8 7 2 6 2" xfId="7872" xr:uid="{00000000-0005-0000-0000-0000951C0000}"/>
    <cellStyle name="Normal 8 7 2 7" xfId="6088" xr:uid="{00000000-0005-0000-0000-0000961C0000}"/>
    <cellStyle name="Normal 8 7 2 8" xfId="4080" xr:uid="{00000000-0005-0000-0000-0000971C0000}"/>
    <cellStyle name="Normal 8 7 3" xfId="952" xr:uid="{00000000-0005-0000-0000-0000981C0000}"/>
    <cellStyle name="Normal 8 7 3 2" xfId="1532" xr:uid="{00000000-0005-0000-0000-0000991C0000}"/>
    <cellStyle name="Normal 8 7 3 2 2" xfId="3009" xr:uid="{00000000-0005-0000-0000-00009A1C0000}"/>
    <cellStyle name="Normal 8 7 3 2 2 2" xfId="8853" xr:uid="{00000000-0005-0000-0000-00009B1C0000}"/>
    <cellStyle name="Normal 8 7 3 2 3" xfId="7376" xr:uid="{00000000-0005-0000-0000-00009C1C0000}"/>
    <cellStyle name="Normal 8 7 3 2 4" xfId="5061" xr:uid="{00000000-0005-0000-0000-00009D1C0000}"/>
    <cellStyle name="Normal 8 7 3 3" xfId="2424" xr:uid="{00000000-0005-0000-0000-00009E1C0000}"/>
    <cellStyle name="Normal 8 7 3 3 2" xfId="8268" xr:uid="{00000000-0005-0000-0000-00009F1C0000}"/>
    <cellStyle name="Normal 8 7 3 4" xfId="6796" xr:uid="{00000000-0005-0000-0000-0000A01C0000}"/>
    <cellStyle name="Normal 8 7 3 5" xfId="4476" xr:uid="{00000000-0005-0000-0000-0000A11C0000}"/>
    <cellStyle name="Normal 8 7 4" xfId="696" xr:uid="{00000000-0005-0000-0000-0000A21C0000}"/>
    <cellStyle name="Normal 8 7 4 2" xfId="3596" xr:uid="{00000000-0005-0000-0000-0000A31C0000}"/>
    <cellStyle name="Normal 8 7 4 2 2" xfId="9440" xr:uid="{00000000-0005-0000-0000-0000A41C0000}"/>
    <cellStyle name="Normal 8 7 4 2 3" xfId="5648" xr:uid="{00000000-0005-0000-0000-0000A51C0000}"/>
    <cellStyle name="Normal 8 7 4 3" xfId="2168" xr:uid="{00000000-0005-0000-0000-0000A61C0000}"/>
    <cellStyle name="Normal 8 7 4 3 2" xfId="8012" xr:uid="{00000000-0005-0000-0000-0000A71C0000}"/>
    <cellStyle name="Normal 8 7 4 4" xfId="6540" xr:uid="{00000000-0005-0000-0000-0000A81C0000}"/>
    <cellStyle name="Normal 8 7 4 5" xfId="4220" xr:uid="{00000000-0005-0000-0000-0000A91C0000}"/>
    <cellStyle name="Normal 8 7 5" xfId="1276" xr:uid="{00000000-0005-0000-0000-0000AA1C0000}"/>
    <cellStyle name="Normal 8 7 5 2" xfId="2753" xr:uid="{00000000-0005-0000-0000-0000AB1C0000}"/>
    <cellStyle name="Normal 8 7 5 2 2" xfId="8597" xr:uid="{00000000-0005-0000-0000-0000AC1C0000}"/>
    <cellStyle name="Normal 8 7 5 3" xfId="7120" xr:uid="{00000000-0005-0000-0000-0000AD1C0000}"/>
    <cellStyle name="Normal 8 7 5 4" xfId="4805" xr:uid="{00000000-0005-0000-0000-0000AE1C0000}"/>
    <cellStyle name="Normal 8 7 6" xfId="372" xr:uid="{00000000-0005-0000-0000-0000AF1C0000}"/>
    <cellStyle name="Normal 8 7 6 2" xfId="3288" xr:uid="{00000000-0005-0000-0000-0000B01C0000}"/>
    <cellStyle name="Normal 8 7 6 2 2" xfId="9132" xr:uid="{00000000-0005-0000-0000-0000B11C0000}"/>
    <cellStyle name="Normal 8 7 6 3" xfId="6216" xr:uid="{00000000-0005-0000-0000-0000B21C0000}"/>
    <cellStyle name="Normal 8 7 6 4" xfId="5340" xr:uid="{00000000-0005-0000-0000-0000B31C0000}"/>
    <cellStyle name="Normal 8 7 7" xfId="1844" xr:uid="{00000000-0005-0000-0000-0000B41C0000}"/>
    <cellStyle name="Normal 8 7 7 2" xfId="7688" xr:uid="{00000000-0005-0000-0000-0000B51C0000}"/>
    <cellStyle name="Normal 8 7 8" xfId="5960" xr:uid="{00000000-0005-0000-0000-0000B61C0000}"/>
    <cellStyle name="Normal 8 7 9" xfId="3896" xr:uid="{00000000-0005-0000-0000-0000B71C0000}"/>
    <cellStyle name="Normal 8 8" xfId="29" xr:uid="{00000000-0005-0000-0000-0000B81C0000}"/>
    <cellStyle name="Normal 8 8 2" xfId="1051" xr:uid="{00000000-0005-0000-0000-0000B91C0000}"/>
    <cellStyle name="Normal 8 8 2 2" xfId="1631" xr:uid="{00000000-0005-0000-0000-0000BA1C0000}"/>
    <cellStyle name="Normal 8 8 2 2 2" xfId="3108" xr:uid="{00000000-0005-0000-0000-0000BB1C0000}"/>
    <cellStyle name="Normal 8 8 2 2 2 2" xfId="8952" xr:uid="{00000000-0005-0000-0000-0000BC1C0000}"/>
    <cellStyle name="Normal 8 8 2 2 3" xfId="7475" xr:uid="{00000000-0005-0000-0000-0000BD1C0000}"/>
    <cellStyle name="Normal 8 8 2 2 4" xfId="5160" xr:uid="{00000000-0005-0000-0000-0000BE1C0000}"/>
    <cellStyle name="Normal 8 8 2 3" xfId="2523" xr:uid="{00000000-0005-0000-0000-0000BF1C0000}"/>
    <cellStyle name="Normal 8 8 2 3 2" xfId="8367" xr:uid="{00000000-0005-0000-0000-0000C01C0000}"/>
    <cellStyle name="Normal 8 8 2 4" xfId="6895" xr:uid="{00000000-0005-0000-0000-0000C11C0000}"/>
    <cellStyle name="Normal 8 8 2 5" xfId="4575" xr:uid="{00000000-0005-0000-0000-0000C21C0000}"/>
    <cellStyle name="Normal 8 8 3" xfId="611" xr:uid="{00000000-0005-0000-0000-0000C31C0000}"/>
    <cellStyle name="Normal 8 8 3 2" xfId="3511" xr:uid="{00000000-0005-0000-0000-0000C41C0000}"/>
    <cellStyle name="Normal 8 8 3 2 2" xfId="9355" xr:uid="{00000000-0005-0000-0000-0000C51C0000}"/>
    <cellStyle name="Normal 8 8 3 2 3" xfId="5563" xr:uid="{00000000-0005-0000-0000-0000C61C0000}"/>
    <cellStyle name="Normal 8 8 3 3" xfId="2083" xr:uid="{00000000-0005-0000-0000-0000C71C0000}"/>
    <cellStyle name="Normal 8 8 3 3 2" xfId="7927" xr:uid="{00000000-0005-0000-0000-0000C81C0000}"/>
    <cellStyle name="Normal 8 8 3 4" xfId="6455" xr:uid="{00000000-0005-0000-0000-0000C91C0000}"/>
    <cellStyle name="Normal 8 8 3 5" xfId="4135" xr:uid="{00000000-0005-0000-0000-0000CA1C0000}"/>
    <cellStyle name="Normal 8 8 4" xfId="1191" xr:uid="{00000000-0005-0000-0000-0000CB1C0000}"/>
    <cellStyle name="Normal 8 8 4 2" xfId="2668" xr:uid="{00000000-0005-0000-0000-0000CC1C0000}"/>
    <cellStyle name="Normal 8 8 4 2 2" xfId="8512" xr:uid="{00000000-0005-0000-0000-0000CD1C0000}"/>
    <cellStyle name="Normal 8 8 4 3" xfId="7035" xr:uid="{00000000-0005-0000-0000-0000CE1C0000}"/>
    <cellStyle name="Normal 8 8 4 4" xfId="4720" xr:uid="{00000000-0005-0000-0000-0000CF1C0000}"/>
    <cellStyle name="Normal 8 8 5" xfId="471" xr:uid="{00000000-0005-0000-0000-0000D01C0000}"/>
    <cellStyle name="Normal 8 8 5 2" xfId="3318" xr:uid="{00000000-0005-0000-0000-0000D11C0000}"/>
    <cellStyle name="Normal 8 8 5 2 2" xfId="9162" xr:uid="{00000000-0005-0000-0000-0000D21C0000}"/>
    <cellStyle name="Normal 8 8 5 3" xfId="6315" xr:uid="{00000000-0005-0000-0000-0000D31C0000}"/>
    <cellStyle name="Normal 8 8 5 4" xfId="5370" xr:uid="{00000000-0005-0000-0000-0000D41C0000}"/>
    <cellStyle name="Normal 8 8 6" xfId="1943" xr:uid="{00000000-0005-0000-0000-0000D51C0000}"/>
    <cellStyle name="Normal 8 8 6 2" xfId="7787" xr:uid="{00000000-0005-0000-0000-0000D61C0000}"/>
    <cellStyle name="Normal 8 8 7" xfId="5875" xr:uid="{00000000-0005-0000-0000-0000D71C0000}"/>
    <cellStyle name="Normal 8 8 8" xfId="3995" xr:uid="{00000000-0005-0000-0000-0000D81C0000}"/>
    <cellStyle name="Normal 8 9" xfId="159" xr:uid="{00000000-0005-0000-0000-0000D91C0000}"/>
    <cellStyle name="Normal 8 9 2" xfId="995" xr:uid="{00000000-0005-0000-0000-0000DA1C0000}"/>
    <cellStyle name="Normal 8 9 2 2" xfId="1575" xr:uid="{00000000-0005-0000-0000-0000DB1C0000}"/>
    <cellStyle name="Normal 8 9 2 2 2" xfId="3052" xr:uid="{00000000-0005-0000-0000-0000DC1C0000}"/>
    <cellStyle name="Normal 8 9 2 2 2 2" xfId="8896" xr:uid="{00000000-0005-0000-0000-0000DD1C0000}"/>
    <cellStyle name="Normal 8 9 2 2 3" xfId="7419" xr:uid="{00000000-0005-0000-0000-0000DE1C0000}"/>
    <cellStyle name="Normal 8 9 2 2 4" xfId="5104" xr:uid="{00000000-0005-0000-0000-0000DF1C0000}"/>
    <cellStyle name="Normal 8 9 2 3" xfId="2467" xr:uid="{00000000-0005-0000-0000-0000E01C0000}"/>
    <cellStyle name="Normal 8 9 2 3 2" xfId="8311" xr:uid="{00000000-0005-0000-0000-0000E11C0000}"/>
    <cellStyle name="Normal 8 9 2 4" xfId="6839" xr:uid="{00000000-0005-0000-0000-0000E21C0000}"/>
    <cellStyle name="Normal 8 9 2 5" xfId="4519" xr:uid="{00000000-0005-0000-0000-0000E31C0000}"/>
    <cellStyle name="Normal 8 9 3" xfId="739" xr:uid="{00000000-0005-0000-0000-0000E41C0000}"/>
    <cellStyle name="Normal 8 9 3 2" xfId="3639" xr:uid="{00000000-0005-0000-0000-0000E51C0000}"/>
    <cellStyle name="Normal 8 9 3 2 2" xfId="9483" xr:uid="{00000000-0005-0000-0000-0000E61C0000}"/>
    <cellStyle name="Normal 8 9 3 2 3" xfId="5691" xr:uid="{00000000-0005-0000-0000-0000E71C0000}"/>
    <cellStyle name="Normal 8 9 3 3" xfId="2211" xr:uid="{00000000-0005-0000-0000-0000E81C0000}"/>
    <cellStyle name="Normal 8 9 3 3 2" xfId="8055" xr:uid="{00000000-0005-0000-0000-0000E91C0000}"/>
    <cellStyle name="Normal 8 9 3 4" xfId="6583" xr:uid="{00000000-0005-0000-0000-0000EA1C0000}"/>
    <cellStyle name="Normal 8 9 3 5" xfId="4263" xr:uid="{00000000-0005-0000-0000-0000EB1C0000}"/>
    <cellStyle name="Normal 8 9 4" xfId="1319" xr:uid="{00000000-0005-0000-0000-0000EC1C0000}"/>
    <cellStyle name="Normal 8 9 4 2" xfId="2796" xr:uid="{00000000-0005-0000-0000-0000ED1C0000}"/>
    <cellStyle name="Normal 8 9 4 2 2" xfId="8640" xr:uid="{00000000-0005-0000-0000-0000EE1C0000}"/>
    <cellStyle name="Normal 8 9 4 3" xfId="7163" xr:uid="{00000000-0005-0000-0000-0000EF1C0000}"/>
    <cellStyle name="Normal 8 9 4 4" xfId="4848" xr:uid="{00000000-0005-0000-0000-0000F01C0000}"/>
    <cellStyle name="Normal 8 9 5" xfId="415" xr:uid="{00000000-0005-0000-0000-0000F11C0000}"/>
    <cellStyle name="Normal 8 9 5 2" xfId="3464" xr:uid="{00000000-0005-0000-0000-0000F21C0000}"/>
    <cellStyle name="Normal 8 9 5 2 2" xfId="9308" xr:uid="{00000000-0005-0000-0000-0000F31C0000}"/>
    <cellStyle name="Normal 8 9 5 3" xfId="6259" xr:uid="{00000000-0005-0000-0000-0000F41C0000}"/>
    <cellStyle name="Normal 8 9 5 4" xfId="5516" xr:uid="{00000000-0005-0000-0000-0000F51C0000}"/>
    <cellStyle name="Normal 8 9 6" xfId="1887" xr:uid="{00000000-0005-0000-0000-0000F61C0000}"/>
    <cellStyle name="Normal 8 9 6 2" xfId="7731" xr:uid="{00000000-0005-0000-0000-0000F71C0000}"/>
    <cellStyle name="Normal 8 9 7" xfId="6003" xr:uid="{00000000-0005-0000-0000-0000F81C0000}"/>
    <cellStyle name="Normal 8 9 8" xfId="3939" xr:uid="{00000000-0005-0000-0000-0000F91C0000}"/>
    <cellStyle name="Normal 9" xfId="16" xr:uid="{00000000-0005-0000-0000-0000FA1C0000}"/>
    <cellStyle name="Normal 9 2" xfId="50" xr:uid="{00000000-0005-0000-0000-0000FB1C0000}"/>
    <cellStyle name="Normal 9 2 10" xfId="1779" xr:uid="{00000000-0005-0000-0000-0000FC1C0000}"/>
    <cellStyle name="Normal 9 2 10 2" xfId="7623" xr:uid="{00000000-0005-0000-0000-0000FD1C0000}"/>
    <cellStyle name="Normal 9 2 11" xfId="5895" xr:uid="{00000000-0005-0000-0000-0000FE1C0000}"/>
    <cellStyle name="Normal 9 2 12" xfId="3831" xr:uid="{00000000-0005-0000-0000-0000FF1C0000}"/>
    <cellStyle name="Normal 9 2 2" xfId="94" xr:uid="{00000000-0005-0000-0000-0000001D0000}"/>
    <cellStyle name="Normal 9 2 2 2" xfId="222" xr:uid="{00000000-0005-0000-0000-0000011D0000}"/>
    <cellStyle name="Normal 9 2 2 2 2" xfId="1114" xr:uid="{00000000-0005-0000-0000-0000021D0000}"/>
    <cellStyle name="Normal 9 2 2 2 2 2" xfId="1694" xr:uid="{00000000-0005-0000-0000-0000031D0000}"/>
    <cellStyle name="Normal 9 2 2 2 2 2 2" xfId="3171" xr:uid="{00000000-0005-0000-0000-0000041D0000}"/>
    <cellStyle name="Normal 9 2 2 2 2 2 2 2" xfId="9015" xr:uid="{00000000-0005-0000-0000-0000051D0000}"/>
    <cellStyle name="Normal 9 2 2 2 2 2 3" xfId="7538" xr:uid="{00000000-0005-0000-0000-0000061D0000}"/>
    <cellStyle name="Normal 9 2 2 2 2 2 4" xfId="5223" xr:uid="{00000000-0005-0000-0000-0000071D0000}"/>
    <cellStyle name="Normal 9 2 2 2 2 3" xfId="2586" xr:uid="{00000000-0005-0000-0000-0000081D0000}"/>
    <cellStyle name="Normal 9 2 2 2 2 3 2" xfId="8430" xr:uid="{00000000-0005-0000-0000-0000091D0000}"/>
    <cellStyle name="Normal 9 2 2 2 2 4" xfId="6958" xr:uid="{00000000-0005-0000-0000-00000A1D0000}"/>
    <cellStyle name="Normal 9 2 2 2 2 5" xfId="4638" xr:uid="{00000000-0005-0000-0000-00000B1D0000}"/>
    <cellStyle name="Normal 9 2 2 2 3" xfId="802" xr:uid="{00000000-0005-0000-0000-00000C1D0000}"/>
    <cellStyle name="Normal 9 2 2 2 3 2" xfId="3702" xr:uid="{00000000-0005-0000-0000-00000D1D0000}"/>
    <cellStyle name="Normal 9 2 2 2 3 2 2" xfId="9546" xr:uid="{00000000-0005-0000-0000-00000E1D0000}"/>
    <cellStyle name="Normal 9 2 2 2 3 2 3" xfId="5754" xr:uid="{00000000-0005-0000-0000-00000F1D0000}"/>
    <cellStyle name="Normal 9 2 2 2 3 3" xfId="2274" xr:uid="{00000000-0005-0000-0000-0000101D0000}"/>
    <cellStyle name="Normal 9 2 2 2 3 3 2" xfId="8118" xr:uid="{00000000-0005-0000-0000-0000111D0000}"/>
    <cellStyle name="Normal 9 2 2 2 3 4" xfId="6646" xr:uid="{00000000-0005-0000-0000-0000121D0000}"/>
    <cellStyle name="Normal 9 2 2 2 3 5" xfId="4326" xr:uid="{00000000-0005-0000-0000-0000131D0000}"/>
    <cellStyle name="Normal 9 2 2 2 4" xfId="1382" xr:uid="{00000000-0005-0000-0000-0000141D0000}"/>
    <cellStyle name="Normal 9 2 2 2 4 2" xfId="2859" xr:uid="{00000000-0005-0000-0000-0000151D0000}"/>
    <cellStyle name="Normal 9 2 2 2 4 2 2" xfId="8703" xr:uid="{00000000-0005-0000-0000-0000161D0000}"/>
    <cellStyle name="Normal 9 2 2 2 4 3" xfId="7226" xr:uid="{00000000-0005-0000-0000-0000171D0000}"/>
    <cellStyle name="Normal 9 2 2 2 4 4" xfId="4911" xr:uid="{00000000-0005-0000-0000-0000181D0000}"/>
    <cellStyle name="Normal 9 2 2 2 5" xfId="534" xr:uid="{00000000-0005-0000-0000-0000191D0000}"/>
    <cellStyle name="Normal 9 2 2 2 5 2" xfId="3241" xr:uid="{00000000-0005-0000-0000-00001A1D0000}"/>
    <cellStyle name="Normal 9 2 2 2 5 2 2" xfId="9085" xr:uid="{00000000-0005-0000-0000-00001B1D0000}"/>
    <cellStyle name="Normal 9 2 2 2 5 3" xfId="6378" xr:uid="{00000000-0005-0000-0000-00001C1D0000}"/>
    <cellStyle name="Normal 9 2 2 2 5 4" xfId="5293" xr:uid="{00000000-0005-0000-0000-00001D1D0000}"/>
    <cellStyle name="Normal 9 2 2 2 6" xfId="2006" xr:uid="{00000000-0005-0000-0000-00001E1D0000}"/>
    <cellStyle name="Normal 9 2 2 2 6 2" xfId="7850" xr:uid="{00000000-0005-0000-0000-00001F1D0000}"/>
    <cellStyle name="Normal 9 2 2 2 7" xfId="6066" xr:uid="{00000000-0005-0000-0000-0000201D0000}"/>
    <cellStyle name="Normal 9 2 2 2 8" xfId="4058" xr:uid="{00000000-0005-0000-0000-0000211D0000}"/>
    <cellStyle name="Normal 9 2 2 3" xfId="930" xr:uid="{00000000-0005-0000-0000-0000221D0000}"/>
    <cellStyle name="Normal 9 2 2 3 2" xfId="1510" xr:uid="{00000000-0005-0000-0000-0000231D0000}"/>
    <cellStyle name="Normal 9 2 2 3 2 2" xfId="2987" xr:uid="{00000000-0005-0000-0000-0000241D0000}"/>
    <cellStyle name="Normal 9 2 2 3 2 2 2" xfId="8831" xr:uid="{00000000-0005-0000-0000-0000251D0000}"/>
    <cellStyle name="Normal 9 2 2 3 2 3" xfId="7354" xr:uid="{00000000-0005-0000-0000-0000261D0000}"/>
    <cellStyle name="Normal 9 2 2 3 2 4" xfId="5039" xr:uid="{00000000-0005-0000-0000-0000271D0000}"/>
    <cellStyle name="Normal 9 2 2 3 3" xfId="2402" xr:uid="{00000000-0005-0000-0000-0000281D0000}"/>
    <cellStyle name="Normal 9 2 2 3 3 2" xfId="8246" xr:uid="{00000000-0005-0000-0000-0000291D0000}"/>
    <cellStyle name="Normal 9 2 2 3 4" xfId="6774" xr:uid="{00000000-0005-0000-0000-00002A1D0000}"/>
    <cellStyle name="Normal 9 2 2 3 5" xfId="4454" xr:uid="{00000000-0005-0000-0000-00002B1D0000}"/>
    <cellStyle name="Normal 9 2 2 4" xfId="674" xr:uid="{00000000-0005-0000-0000-00002C1D0000}"/>
    <cellStyle name="Normal 9 2 2 4 2" xfId="3574" xr:uid="{00000000-0005-0000-0000-00002D1D0000}"/>
    <cellStyle name="Normal 9 2 2 4 2 2" xfId="9418" xr:uid="{00000000-0005-0000-0000-00002E1D0000}"/>
    <cellStyle name="Normal 9 2 2 4 2 3" xfId="5626" xr:uid="{00000000-0005-0000-0000-00002F1D0000}"/>
    <cellStyle name="Normal 9 2 2 4 3" xfId="2146" xr:uid="{00000000-0005-0000-0000-0000301D0000}"/>
    <cellStyle name="Normal 9 2 2 4 3 2" xfId="7990" xr:uid="{00000000-0005-0000-0000-0000311D0000}"/>
    <cellStyle name="Normal 9 2 2 4 4" xfId="6518" xr:uid="{00000000-0005-0000-0000-0000321D0000}"/>
    <cellStyle name="Normal 9 2 2 4 5" xfId="4198" xr:uid="{00000000-0005-0000-0000-0000331D0000}"/>
    <cellStyle name="Normal 9 2 2 5" xfId="1254" xr:uid="{00000000-0005-0000-0000-0000341D0000}"/>
    <cellStyle name="Normal 9 2 2 5 2" xfId="2731" xr:uid="{00000000-0005-0000-0000-0000351D0000}"/>
    <cellStyle name="Normal 9 2 2 5 2 2" xfId="8575" xr:uid="{00000000-0005-0000-0000-0000361D0000}"/>
    <cellStyle name="Normal 9 2 2 5 3" xfId="7098" xr:uid="{00000000-0005-0000-0000-0000371D0000}"/>
    <cellStyle name="Normal 9 2 2 5 4" xfId="4783" xr:uid="{00000000-0005-0000-0000-0000381D0000}"/>
    <cellStyle name="Normal 9 2 2 6" xfId="350" xr:uid="{00000000-0005-0000-0000-0000391D0000}"/>
    <cellStyle name="Normal 9 2 2 6 2" xfId="3457" xr:uid="{00000000-0005-0000-0000-00003A1D0000}"/>
    <cellStyle name="Normal 9 2 2 6 2 2" xfId="9301" xr:uid="{00000000-0005-0000-0000-00003B1D0000}"/>
    <cellStyle name="Normal 9 2 2 6 3" xfId="6194" xr:uid="{00000000-0005-0000-0000-00003C1D0000}"/>
    <cellStyle name="Normal 9 2 2 6 4" xfId="5509" xr:uid="{00000000-0005-0000-0000-00003D1D0000}"/>
    <cellStyle name="Normal 9 2 2 7" xfId="1822" xr:uid="{00000000-0005-0000-0000-00003E1D0000}"/>
    <cellStyle name="Normal 9 2 2 7 2" xfId="7666" xr:uid="{00000000-0005-0000-0000-00003F1D0000}"/>
    <cellStyle name="Normal 9 2 2 8" xfId="5938" xr:uid="{00000000-0005-0000-0000-0000401D0000}"/>
    <cellStyle name="Normal 9 2 2 9" xfId="3874" xr:uid="{00000000-0005-0000-0000-0000411D0000}"/>
    <cellStyle name="Normal 9 2 3" xfId="136" xr:uid="{00000000-0005-0000-0000-0000421D0000}"/>
    <cellStyle name="Normal 9 2 3 2" xfId="264" xr:uid="{00000000-0005-0000-0000-0000431D0000}"/>
    <cellStyle name="Normal 9 2 3 2 2" xfId="1156" xr:uid="{00000000-0005-0000-0000-0000441D0000}"/>
    <cellStyle name="Normal 9 2 3 2 2 2" xfId="1736" xr:uid="{00000000-0005-0000-0000-0000451D0000}"/>
    <cellStyle name="Normal 9 2 3 2 2 2 2" xfId="3213" xr:uid="{00000000-0005-0000-0000-0000461D0000}"/>
    <cellStyle name="Normal 9 2 3 2 2 2 2 2" xfId="9057" xr:uid="{00000000-0005-0000-0000-0000471D0000}"/>
    <cellStyle name="Normal 9 2 3 2 2 2 3" xfId="7580" xr:uid="{00000000-0005-0000-0000-0000481D0000}"/>
    <cellStyle name="Normal 9 2 3 2 2 2 4" xfId="5265" xr:uid="{00000000-0005-0000-0000-0000491D0000}"/>
    <cellStyle name="Normal 9 2 3 2 2 3" xfId="2628" xr:uid="{00000000-0005-0000-0000-00004A1D0000}"/>
    <cellStyle name="Normal 9 2 3 2 2 3 2" xfId="8472" xr:uid="{00000000-0005-0000-0000-00004B1D0000}"/>
    <cellStyle name="Normal 9 2 3 2 2 4" xfId="7000" xr:uid="{00000000-0005-0000-0000-00004C1D0000}"/>
    <cellStyle name="Normal 9 2 3 2 2 5" xfId="4680" xr:uid="{00000000-0005-0000-0000-00004D1D0000}"/>
    <cellStyle name="Normal 9 2 3 2 3" xfId="844" xr:uid="{00000000-0005-0000-0000-00004E1D0000}"/>
    <cellStyle name="Normal 9 2 3 2 3 2" xfId="3744" xr:uid="{00000000-0005-0000-0000-00004F1D0000}"/>
    <cellStyle name="Normal 9 2 3 2 3 2 2" xfId="9588" xr:uid="{00000000-0005-0000-0000-0000501D0000}"/>
    <cellStyle name="Normal 9 2 3 2 3 2 3" xfId="5796" xr:uid="{00000000-0005-0000-0000-0000511D0000}"/>
    <cellStyle name="Normal 9 2 3 2 3 3" xfId="2316" xr:uid="{00000000-0005-0000-0000-0000521D0000}"/>
    <cellStyle name="Normal 9 2 3 2 3 3 2" xfId="8160" xr:uid="{00000000-0005-0000-0000-0000531D0000}"/>
    <cellStyle name="Normal 9 2 3 2 3 4" xfId="6688" xr:uid="{00000000-0005-0000-0000-0000541D0000}"/>
    <cellStyle name="Normal 9 2 3 2 3 5" xfId="4368" xr:uid="{00000000-0005-0000-0000-0000551D0000}"/>
    <cellStyle name="Normal 9 2 3 2 4" xfId="1424" xr:uid="{00000000-0005-0000-0000-0000561D0000}"/>
    <cellStyle name="Normal 9 2 3 2 4 2" xfId="2901" xr:uid="{00000000-0005-0000-0000-0000571D0000}"/>
    <cellStyle name="Normal 9 2 3 2 4 2 2" xfId="8745" xr:uid="{00000000-0005-0000-0000-0000581D0000}"/>
    <cellStyle name="Normal 9 2 3 2 4 3" xfId="7268" xr:uid="{00000000-0005-0000-0000-0000591D0000}"/>
    <cellStyle name="Normal 9 2 3 2 4 4" xfId="4953" xr:uid="{00000000-0005-0000-0000-00005A1D0000}"/>
    <cellStyle name="Normal 9 2 3 2 5" xfId="576" xr:uid="{00000000-0005-0000-0000-00005B1D0000}"/>
    <cellStyle name="Normal 9 2 3 2 5 2" xfId="3476" xr:uid="{00000000-0005-0000-0000-00005C1D0000}"/>
    <cellStyle name="Normal 9 2 3 2 5 2 2" xfId="9320" xr:uid="{00000000-0005-0000-0000-00005D1D0000}"/>
    <cellStyle name="Normal 9 2 3 2 5 3" xfId="6420" xr:uid="{00000000-0005-0000-0000-00005E1D0000}"/>
    <cellStyle name="Normal 9 2 3 2 5 4" xfId="5528" xr:uid="{00000000-0005-0000-0000-00005F1D0000}"/>
    <cellStyle name="Normal 9 2 3 2 6" xfId="2048" xr:uid="{00000000-0005-0000-0000-0000601D0000}"/>
    <cellStyle name="Normal 9 2 3 2 6 2" xfId="7892" xr:uid="{00000000-0005-0000-0000-0000611D0000}"/>
    <cellStyle name="Normal 9 2 3 2 7" xfId="6108" xr:uid="{00000000-0005-0000-0000-0000621D0000}"/>
    <cellStyle name="Normal 9 2 3 2 8" xfId="4100" xr:uid="{00000000-0005-0000-0000-0000631D0000}"/>
    <cellStyle name="Normal 9 2 3 3" xfId="972" xr:uid="{00000000-0005-0000-0000-0000641D0000}"/>
    <cellStyle name="Normal 9 2 3 3 2" xfId="1552" xr:uid="{00000000-0005-0000-0000-0000651D0000}"/>
    <cellStyle name="Normal 9 2 3 3 2 2" xfId="3029" xr:uid="{00000000-0005-0000-0000-0000661D0000}"/>
    <cellStyle name="Normal 9 2 3 3 2 2 2" xfId="8873" xr:uid="{00000000-0005-0000-0000-0000671D0000}"/>
    <cellStyle name="Normal 9 2 3 3 2 3" xfId="7396" xr:uid="{00000000-0005-0000-0000-0000681D0000}"/>
    <cellStyle name="Normal 9 2 3 3 2 4" xfId="5081" xr:uid="{00000000-0005-0000-0000-0000691D0000}"/>
    <cellStyle name="Normal 9 2 3 3 3" xfId="2444" xr:uid="{00000000-0005-0000-0000-00006A1D0000}"/>
    <cellStyle name="Normal 9 2 3 3 3 2" xfId="8288" xr:uid="{00000000-0005-0000-0000-00006B1D0000}"/>
    <cellStyle name="Normal 9 2 3 3 4" xfId="6816" xr:uid="{00000000-0005-0000-0000-00006C1D0000}"/>
    <cellStyle name="Normal 9 2 3 3 5" xfId="4496" xr:uid="{00000000-0005-0000-0000-00006D1D0000}"/>
    <cellStyle name="Normal 9 2 3 4" xfId="716" xr:uid="{00000000-0005-0000-0000-00006E1D0000}"/>
    <cellStyle name="Normal 9 2 3 4 2" xfId="3616" xr:uid="{00000000-0005-0000-0000-00006F1D0000}"/>
    <cellStyle name="Normal 9 2 3 4 2 2" xfId="9460" xr:uid="{00000000-0005-0000-0000-0000701D0000}"/>
    <cellStyle name="Normal 9 2 3 4 2 3" xfId="5668" xr:uid="{00000000-0005-0000-0000-0000711D0000}"/>
    <cellStyle name="Normal 9 2 3 4 3" xfId="2188" xr:uid="{00000000-0005-0000-0000-0000721D0000}"/>
    <cellStyle name="Normal 9 2 3 4 3 2" xfId="8032" xr:uid="{00000000-0005-0000-0000-0000731D0000}"/>
    <cellStyle name="Normal 9 2 3 4 4" xfId="6560" xr:uid="{00000000-0005-0000-0000-0000741D0000}"/>
    <cellStyle name="Normal 9 2 3 4 5" xfId="4240" xr:uid="{00000000-0005-0000-0000-0000751D0000}"/>
    <cellStyle name="Normal 9 2 3 5" xfId="1296" xr:uid="{00000000-0005-0000-0000-0000761D0000}"/>
    <cellStyle name="Normal 9 2 3 5 2" xfId="2773" xr:uid="{00000000-0005-0000-0000-0000771D0000}"/>
    <cellStyle name="Normal 9 2 3 5 2 2" xfId="8617" xr:uid="{00000000-0005-0000-0000-0000781D0000}"/>
    <cellStyle name="Normal 9 2 3 5 3" xfId="7140" xr:uid="{00000000-0005-0000-0000-0000791D0000}"/>
    <cellStyle name="Normal 9 2 3 5 4" xfId="4825" xr:uid="{00000000-0005-0000-0000-00007A1D0000}"/>
    <cellStyle name="Normal 9 2 3 6" xfId="392" xr:uid="{00000000-0005-0000-0000-00007B1D0000}"/>
    <cellStyle name="Normal 9 2 3 6 2" xfId="3364" xr:uid="{00000000-0005-0000-0000-00007C1D0000}"/>
    <cellStyle name="Normal 9 2 3 6 2 2" xfId="9208" xr:uid="{00000000-0005-0000-0000-00007D1D0000}"/>
    <cellStyle name="Normal 9 2 3 6 3" xfId="6236" xr:uid="{00000000-0005-0000-0000-00007E1D0000}"/>
    <cellStyle name="Normal 9 2 3 6 4" xfId="5416" xr:uid="{00000000-0005-0000-0000-00007F1D0000}"/>
    <cellStyle name="Normal 9 2 3 7" xfId="1864" xr:uid="{00000000-0005-0000-0000-0000801D0000}"/>
    <cellStyle name="Normal 9 2 3 7 2" xfId="7708" xr:uid="{00000000-0005-0000-0000-0000811D0000}"/>
    <cellStyle name="Normal 9 2 3 8" xfId="5980" xr:uid="{00000000-0005-0000-0000-0000821D0000}"/>
    <cellStyle name="Normal 9 2 3 9" xfId="3916" xr:uid="{00000000-0005-0000-0000-0000831D0000}"/>
    <cellStyle name="Normal 9 2 4" xfId="179" xr:uid="{00000000-0005-0000-0000-0000841D0000}"/>
    <cellStyle name="Normal 9 2 4 2" xfId="1071" xr:uid="{00000000-0005-0000-0000-0000851D0000}"/>
    <cellStyle name="Normal 9 2 4 2 2" xfId="1651" xr:uid="{00000000-0005-0000-0000-0000861D0000}"/>
    <cellStyle name="Normal 9 2 4 2 2 2" xfId="3128" xr:uid="{00000000-0005-0000-0000-0000871D0000}"/>
    <cellStyle name="Normal 9 2 4 2 2 2 2" xfId="8972" xr:uid="{00000000-0005-0000-0000-0000881D0000}"/>
    <cellStyle name="Normal 9 2 4 2 2 3" xfId="7495" xr:uid="{00000000-0005-0000-0000-0000891D0000}"/>
    <cellStyle name="Normal 9 2 4 2 2 4" xfId="5180" xr:uid="{00000000-0005-0000-0000-00008A1D0000}"/>
    <cellStyle name="Normal 9 2 4 2 3" xfId="2543" xr:uid="{00000000-0005-0000-0000-00008B1D0000}"/>
    <cellStyle name="Normal 9 2 4 2 3 2" xfId="8387" xr:uid="{00000000-0005-0000-0000-00008C1D0000}"/>
    <cellStyle name="Normal 9 2 4 2 4" xfId="6915" xr:uid="{00000000-0005-0000-0000-00008D1D0000}"/>
    <cellStyle name="Normal 9 2 4 2 5" xfId="4595" xr:uid="{00000000-0005-0000-0000-00008E1D0000}"/>
    <cellStyle name="Normal 9 2 4 3" xfId="759" xr:uid="{00000000-0005-0000-0000-00008F1D0000}"/>
    <cellStyle name="Normal 9 2 4 3 2" xfId="3659" xr:uid="{00000000-0005-0000-0000-0000901D0000}"/>
    <cellStyle name="Normal 9 2 4 3 2 2" xfId="9503" xr:uid="{00000000-0005-0000-0000-0000911D0000}"/>
    <cellStyle name="Normal 9 2 4 3 2 3" xfId="5711" xr:uid="{00000000-0005-0000-0000-0000921D0000}"/>
    <cellStyle name="Normal 9 2 4 3 3" xfId="2231" xr:uid="{00000000-0005-0000-0000-0000931D0000}"/>
    <cellStyle name="Normal 9 2 4 3 3 2" xfId="8075" xr:uid="{00000000-0005-0000-0000-0000941D0000}"/>
    <cellStyle name="Normal 9 2 4 3 4" xfId="6603" xr:uid="{00000000-0005-0000-0000-0000951D0000}"/>
    <cellStyle name="Normal 9 2 4 3 5" xfId="4283" xr:uid="{00000000-0005-0000-0000-0000961D0000}"/>
    <cellStyle name="Normal 9 2 4 4" xfId="1339" xr:uid="{00000000-0005-0000-0000-0000971D0000}"/>
    <cellStyle name="Normal 9 2 4 4 2" xfId="2816" xr:uid="{00000000-0005-0000-0000-0000981D0000}"/>
    <cellStyle name="Normal 9 2 4 4 2 2" xfId="8660" xr:uid="{00000000-0005-0000-0000-0000991D0000}"/>
    <cellStyle name="Normal 9 2 4 4 3" xfId="7183" xr:uid="{00000000-0005-0000-0000-00009A1D0000}"/>
    <cellStyle name="Normal 9 2 4 4 4" xfId="4868" xr:uid="{00000000-0005-0000-0000-00009B1D0000}"/>
    <cellStyle name="Normal 9 2 4 5" xfId="491" xr:uid="{00000000-0005-0000-0000-00009C1D0000}"/>
    <cellStyle name="Normal 9 2 4 5 2" xfId="3292" xr:uid="{00000000-0005-0000-0000-00009D1D0000}"/>
    <cellStyle name="Normal 9 2 4 5 2 2" xfId="9136" xr:uid="{00000000-0005-0000-0000-00009E1D0000}"/>
    <cellStyle name="Normal 9 2 4 5 3" xfId="6335" xr:uid="{00000000-0005-0000-0000-00009F1D0000}"/>
    <cellStyle name="Normal 9 2 4 5 4" xfId="5344" xr:uid="{00000000-0005-0000-0000-0000A01D0000}"/>
    <cellStyle name="Normal 9 2 4 6" xfId="1963" xr:uid="{00000000-0005-0000-0000-0000A11D0000}"/>
    <cellStyle name="Normal 9 2 4 6 2" xfId="7807" xr:uid="{00000000-0005-0000-0000-0000A21D0000}"/>
    <cellStyle name="Normal 9 2 4 7" xfId="6023" xr:uid="{00000000-0005-0000-0000-0000A31D0000}"/>
    <cellStyle name="Normal 9 2 4 8" xfId="4015" xr:uid="{00000000-0005-0000-0000-0000A41D0000}"/>
    <cellStyle name="Normal 9 2 5" xfId="448" xr:uid="{00000000-0005-0000-0000-0000A51D0000}"/>
    <cellStyle name="Normal 9 2 5 2" xfId="1028" xr:uid="{00000000-0005-0000-0000-0000A61D0000}"/>
    <cellStyle name="Normal 9 2 5 2 2" xfId="3788" xr:uid="{00000000-0005-0000-0000-0000A71D0000}"/>
    <cellStyle name="Normal 9 2 5 2 2 2" xfId="9632" xr:uid="{00000000-0005-0000-0000-0000A81D0000}"/>
    <cellStyle name="Normal 9 2 5 2 2 3" xfId="5840" xr:uid="{00000000-0005-0000-0000-0000A91D0000}"/>
    <cellStyle name="Normal 9 2 5 2 3" xfId="2500" xr:uid="{00000000-0005-0000-0000-0000AA1D0000}"/>
    <cellStyle name="Normal 9 2 5 2 3 2" xfId="8344" xr:uid="{00000000-0005-0000-0000-0000AB1D0000}"/>
    <cellStyle name="Normal 9 2 5 2 4" xfId="6872" xr:uid="{00000000-0005-0000-0000-0000AC1D0000}"/>
    <cellStyle name="Normal 9 2 5 2 5" xfId="4552" xr:uid="{00000000-0005-0000-0000-0000AD1D0000}"/>
    <cellStyle name="Normal 9 2 5 3" xfId="1608" xr:uid="{00000000-0005-0000-0000-0000AE1D0000}"/>
    <cellStyle name="Normal 9 2 5 3 2" xfId="3085" xr:uid="{00000000-0005-0000-0000-0000AF1D0000}"/>
    <cellStyle name="Normal 9 2 5 3 2 2" xfId="8929" xr:uid="{00000000-0005-0000-0000-0000B01D0000}"/>
    <cellStyle name="Normal 9 2 5 3 3" xfId="7452" xr:uid="{00000000-0005-0000-0000-0000B11D0000}"/>
    <cellStyle name="Normal 9 2 5 3 4" xfId="5137" xr:uid="{00000000-0005-0000-0000-0000B21D0000}"/>
    <cellStyle name="Normal 9 2 5 4" xfId="1920" xr:uid="{00000000-0005-0000-0000-0000B31D0000}"/>
    <cellStyle name="Normal 9 2 5 4 2" xfId="7764" xr:uid="{00000000-0005-0000-0000-0000B41D0000}"/>
    <cellStyle name="Normal 9 2 5 5" xfId="6292" xr:uid="{00000000-0005-0000-0000-0000B51D0000}"/>
    <cellStyle name="Normal 9 2 5 6" xfId="3972" xr:uid="{00000000-0005-0000-0000-0000B61D0000}"/>
    <cellStyle name="Normal 9 2 6" xfId="887" xr:uid="{00000000-0005-0000-0000-0000B71D0000}"/>
    <cellStyle name="Normal 9 2 6 2" xfId="1467" xr:uid="{00000000-0005-0000-0000-0000B81D0000}"/>
    <cellStyle name="Normal 9 2 6 2 2" xfId="2944" xr:uid="{00000000-0005-0000-0000-0000B91D0000}"/>
    <cellStyle name="Normal 9 2 6 2 2 2" xfId="8788" xr:uid="{00000000-0005-0000-0000-0000BA1D0000}"/>
    <cellStyle name="Normal 9 2 6 2 3" xfId="7311" xr:uid="{00000000-0005-0000-0000-0000BB1D0000}"/>
    <cellStyle name="Normal 9 2 6 2 4" xfId="4996" xr:uid="{00000000-0005-0000-0000-0000BC1D0000}"/>
    <cellStyle name="Normal 9 2 6 3" xfId="2359" xr:uid="{00000000-0005-0000-0000-0000BD1D0000}"/>
    <cellStyle name="Normal 9 2 6 3 2" xfId="8203" xr:uid="{00000000-0005-0000-0000-0000BE1D0000}"/>
    <cellStyle name="Normal 9 2 6 4" xfId="6731" xr:uid="{00000000-0005-0000-0000-0000BF1D0000}"/>
    <cellStyle name="Normal 9 2 6 5" xfId="4411" xr:uid="{00000000-0005-0000-0000-0000C01D0000}"/>
    <cellStyle name="Normal 9 2 7" xfId="631" xr:uid="{00000000-0005-0000-0000-0000C11D0000}"/>
    <cellStyle name="Normal 9 2 7 2" xfId="3531" xr:uid="{00000000-0005-0000-0000-0000C21D0000}"/>
    <cellStyle name="Normal 9 2 7 2 2" xfId="9375" xr:uid="{00000000-0005-0000-0000-0000C31D0000}"/>
    <cellStyle name="Normal 9 2 7 2 3" xfId="5583" xr:uid="{00000000-0005-0000-0000-0000C41D0000}"/>
    <cellStyle name="Normal 9 2 7 3" xfId="2103" xr:uid="{00000000-0005-0000-0000-0000C51D0000}"/>
    <cellStyle name="Normal 9 2 7 3 2" xfId="7947" xr:uid="{00000000-0005-0000-0000-0000C61D0000}"/>
    <cellStyle name="Normal 9 2 7 4" xfId="6475" xr:uid="{00000000-0005-0000-0000-0000C71D0000}"/>
    <cellStyle name="Normal 9 2 7 5" xfId="4155" xr:uid="{00000000-0005-0000-0000-0000C81D0000}"/>
    <cellStyle name="Normal 9 2 8" xfId="1211" xr:uid="{00000000-0005-0000-0000-0000C91D0000}"/>
    <cellStyle name="Normal 9 2 8 2" xfId="2688" xr:uid="{00000000-0005-0000-0000-0000CA1D0000}"/>
    <cellStyle name="Normal 9 2 8 2 2" xfId="8532" xr:uid="{00000000-0005-0000-0000-0000CB1D0000}"/>
    <cellStyle name="Normal 9 2 8 3" xfId="7055" xr:uid="{00000000-0005-0000-0000-0000CC1D0000}"/>
    <cellStyle name="Normal 9 2 8 4" xfId="4740" xr:uid="{00000000-0005-0000-0000-0000CD1D0000}"/>
    <cellStyle name="Normal 9 2 9" xfId="307" xr:uid="{00000000-0005-0000-0000-0000CE1D0000}"/>
    <cellStyle name="Normal 9 2 9 2" xfId="3462" xr:uid="{00000000-0005-0000-0000-0000CF1D0000}"/>
    <cellStyle name="Normal 9 2 9 2 2" xfId="9306" xr:uid="{00000000-0005-0000-0000-0000D01D0000}"/>
    <cellStyle name="Normal 9 2 9 3" xfId="6151" xr:uid="{00000000-0005-0000-0000-0000D11D0000}"/>
    <cellStyle name="Normal 9 2 9 4" xfId="5514" xr:uid="{00000000-0005-0000-0000-0000D21D0000}"/>
    <cellStyle name="Normal 9 3" xfId="57" xr:uid="{00000000-0005-0000-0000-0000D31D0000}"/>
    <cellStyle name="Normal 9 3 10" xfId="1786" xr:uid="{00000000-0005-0000-0000-0000D41D0000}"/>
    <cellStyle name="Normal 9 3 10 2" xfId="7630" xr:uid="{00000000-0005-0000-0000-0000D51D0000}"/>
    <cellStyle name="Normal 9 3 11" xfId="5902" xr:uid="{00000000-0005-0000-0000-0000D61D0000}"/>
    <cellStyle name="Normal 9 3 12" xfId="3838" xr:uid="{00000000-0005-0000-0000-0000D71D0000}"/>
    <cellStyle name="Normal 9 3 2" xfId="101" xr:uid="{00000000-0005-0000-0000-0000D81D0000}"/>
    <cellStyle name="Normal 9 3 2 2" xfId="229" xr:uid="{00000000-0005-0000-0000-0000D91D0000}"/>
    <cellStyle name="Normal 9 3 2 2 2" xfId="1121" xr:uid="{00000000-0005-0000-0000-0000DA1D0000}"/>
    <cellStyle name="Normal 9 3 2 2 2 2" xfId="1701" xr:uid="{00000000-0005-0000-0000-0000DB1D0000}"/>
    <cellStyle name="Normal 9 3 2 2 2 2 2" xfId="3178" xr:uid="{00000000-0005-0000-0000-0000DC1D0000}"/>
    <cellStyle name="Normal 9 3 2 2 2 2 2 2" xfId="9022" xr:uid="{00000000-0005-0000-0000-0000DD1D0000}"/>
    <cellStyle name="Normal 9 3 2 2 2 2 3" xfId="7545" xr:uid="{00000000-0005-0000-0000-0000DE1D0000}"/>
    <cellStyle name="Normal 9 3 2 2 2 2 4" xfId="5230" xr:uid="{00000000-0005-0000-0000-0000DF1D0000}"/>
    <cellStyle name="Normal 9 3 2 2 2 3" xfId="2593" xr:uid="{00000000-0005-0000-0000-0000E01D0000}"/>
    <cellStyle name="Normal 9 3 2 2 2 3 2" xfId="8437" xr:uid="{00000000-0005-0000-0000-0000E11D0000}"/>
    <cellStyle name="Normal 9 3 2 2 2 4" xfId="6965" xr:uid="{00000000-0005-0000-0000-0000E21D0000}"/>
    <cellStyle name="Normal 9 3 2 2 2 5" xfId="4645" xr:uid="{00000000-0005-0000-0000-0000E31D0000}"/>
    <cellStyle name="Normal 9 3 2 2 3" xfId="809" xr:uid="{00000000-0005-0000-0000-0000E41D0000}"/>
    <cellStyle name="Normal 9 3 2 2 3 2" xfId="3709" xr:uid="{00000000-0005-0000-0000-0000E51D0000}"/>
    <cellStyle name="Normal 9 3 2 2 3 2 2" xfId="9553" xr:uid="{00000000-0005-0000-0000-0000E61D0000}"/>
    <cellStyle name="Normal 9 3 2 2 3 2 3" xfId="5761" xr:uid="{00000000-0005-0000-0000-0000E71D0000}"/>
    <cellStyle name="Normal 9 3 2 2 3 3" xfId="2281" xr:uid="{00000000-0005-0000-0000-0000E81D0000}"/>
    <cellStyle name="Normal 9 3 2 2 3 3 2" xfId="8125" xr:uid="{00000000-0005-0000-0000-0000E91D0000}"/>
    <cellStyle name="Normal 9 3 2 2 3 4" xfId="6653" xr:uid="{00000000-0005-0000-0000-0000EA1D0000}"/>
    <cellStyle name="Normal 9 3 2 2 3 5" xfId="4333" xr:uid="{00000000-0005-0000-0000-0000EB1D0000}"/>
    <cellStyle name="Normal 9 3 2 2 4" xfId="1389" xr:uid="{00000000-0005-0000-0000-0000EC1D0000}"/>
    <cellStyle name="Normal 9 3 2 2 4 2" xfId="2866" xr:uid="{00000000-0005-0000-0000-0000ED1D0000}"/>
    <cellStyle name="Normal 9 3 2 2 4 2 2" xfId="8710" xr:uid="{00000000-0005-0000-0000-0000EE1D0000}"/>
    <cellStyle name="Normal 9 3 2 2 4 3" xfId="7233" xr:uid="{00000000-0005-0000-0000-0000EF1D0000}"/>
    <cellStyle name="Normal 9 3 2 2 4 4" xfId="4918" xr:uid="{00000000-0005-0000-0000-0000F01D0000}"/>
    <cellStyle name="Normal 9 3 2 2 5" xfId="541" xr:uid="{00000000-0005-0000-0000-0000F11D0000}"/>
    <cellStyle name="Normal 9 3 2 2 5 2" xfId="3330" xr:uid="{00000000-0005-0000-0000-0000F21D0000}"/>
    <cellStyle name="Normal 9 3 2 2 5 2 2" xfId="9174" xr:uid="{00000000-0005-0000-0000-0000F31D0000}"/>
    <cellStyle name="Normal 9 3 2 2 5 3" xfId="6385" xr:uid="{00000000-0005-0000-0000-0000F41D0000}"/>
    <cellStyle name="Normal 9 3 2 2 5 4" xfId="5382" xr:uid="{00000000-0005-0000-0000-0000F51D0000}"/>
    <cellStyle name="Normal 9 3 2 2 6" xfId="2013" xr:uid="{00000000-0005-0000-0000-0000F61D0000}"/>
    <cellStyle name="Normal 9 3 2 2 6 2" xfId="7857" xr:uid="{00000000-0005-0000-0000-0000F71D0000}"/>
    <cellStyle name="Normal 9 3 2 2 7" xfId="6073" xr:uid="{00000000-0005-0000-0000-0000F81D0000}"/>
    <cellStyle name="Normal 9 3 2 2 8" xfId="4065" xr:uid="{00000000-0005-0000-0000-0000F91D0000}"/>
    <cellStyle name="Normal 9 3 2 3" xfId="937" xr:uid="{00000000-0005-0000-0000-0000FA1D0000}"/>
    <cellStyle name="Normal 9 3 2 3 2" xfId="1517" xr:uid="{00000000-0005-0000-0000-0000FB1D0000}"/>
    <cellStyle name="Normal 9 3 2 3 2 2" xfId="2994" xr:uid="{00000000-0005-0000-0000-0000FC1D0000}"/>
    <cellStyle name="Normal 9 3 2 3 2 2 2" xfId="8838" xr:uid="{00000000-0005-0000-0000-0000FD1D0000}"/>
    <cellStyle name="Normal 9 3 2 3 2 3" xfId="7361" xr:uid="{00000000-0005-0000-0000-0000FE1D0000}"/>
    <cellStyle name="Normal 9 3 2 3 2 4" xfId="5046" xr:uid="{00000000-0005-0000-0000-0000FF1D0000}"/>
    <cellStyle name="Normal 9 3 2 3 3" xfId="2409" xr:uid="{00000000-0005-0000-0000-0000001E0000}"/>
    <cellStyle name="Normal 9 3 2 3 3 2" xfId="8253" xr:uid="{00000000-0005-0000-0000-0000011E0000}"/>
    <cellStyle name="Normal 9 3 2 3 4" xfId="6781" xr:uid="{00000000-0005-0000-0000-0000021E0000}"/>
    <cellStyle name="Normal 9 3 2 3 5" xfId="4461" xr:uid="{00000000-0005-0000-0000-0000031E0000}"/>
    <cellStyle name="Normal 9 3 2 4" xfId="681" xr:uid="{00000000-0005-0000-0000-0000041E0000}"/>
    <cellStyle name="Normal 9 3 2 4 2" xfId="3581" xr:uid="{00000000-0005-0000-0000-0000051E0000}"/>
    <cellStyle name="Normal 9 3 2 4 2 2" xfId="9425" xr:uid="{00000000-0005-0000-0000-0000061E0000}"/>
    <cellStyle name="Normal 9 3 2 4 2 3" xfId="5633" xr:uid="{00000000-0005-0000-0000-0000071E0000}"/>
    <cellStyle name="Normal 9 3 2 4 3" xfId="2153" xr:uid="{00000000-0005-0000-0000-0000081E0000}"/>
    <cellStyle name="Normal 9 3 2 4 3 2" xfId="7997" xr:uid="{00000000-0005-0000-0000-0000091E0000}"/>
    <cellStyle name="Normal 9 3 2 4 4" xfId="6525" xr:uid="{00000000-0005-0000-0000-00000A1E0000}"/>
    <cellStyle name="Normal 9 3 2 4 5" xfId="4205" xr:uid="{00000000-0005-0000-0000-00000B1E0000}"/>
    <cellStyle name="Normal 9 3 2 5" xfId="1261" xr:uid="{00000000-0005-0000-0000-00000C1E0000}"/>
    <cellStyle name="Normal 9 3 2 5 2" xfId="2738" xr:uid="{00000000-0005-0000-0000-00000D1E0000}"/>
    <cellStyle name="Normal 9 3 2 5 2 2" xfId="8582" xr:uid="{00000000-0005-0000-0000-00000E1E0000}"/>
    <cellStyle name="Normal 9 3 2 5 3" xfId="7105" xr:uid="{00000000-0005-0000-0000-00000F1E0000}"/>
    <cellStyle name="Normal 9 3 2 5 4" xfId="4790" xr:uid="{00000000-0005-0000-0000-0000101E0000}"/>
    <cellStyle name="Normal 9 3 2 6" xfId="357" xr:uid="{00000000-0005-0000-0000-0000111E0000}"/>
    <cellStyle name="Normal 9 3 2 6 2" xfId="3269" xr:uid="{00000000-0005-0000-0000-0000121E0000}"/>
    <cellStyle name="Normal 9 3 2 6 2 2" xfId="9113" xr:uid="{00000000-0005-0000-0000-0000131E0000}"/>
    <cellStyle name="Normal 9 3 2 6 3" xfId="6201" xr:uid="{00000000-0005-0000-0000-0000141E0000}"/>
    <cellStyle name="Normal 9 3 2 6 4" xfId="5321" xr:uid="{00000000-0005-0000-0000-0000151E0000}"/>
    <cellStyle name="Normal 9 3 2 7" xfId="1829" xr:uid="{00000000-0005-0000-0000-0000161E0000}"/>
    <cellStyle name="Normal 9 3 2 7 2" xfId="7673" xr:uid="{00000000-0005-0000-0000-0000171E0000}"/>
    <cellStyle name="Normal 9 3 2 8" xfId="5945" xr:uid="{00000000-0005-0000-0000-0000181E0000}"/>
    <cellStyle name="Normal 9 3 2 9" xfId="3881" xr:uid="{00000000-0005-0000-0000-0000191E0000}"/>
    <cellStyle name="Normal 9 3 3" xfId="143" xr:uid="{00000000-0005-0000-0000-00001A1E0000}"/>
    <cellStyle name="Normal 9 3 3 2" xfId="271" xr:uid="{00000000-0005-0000-0000-00001B1E0000}"/>
    <cellStyle name="Normal 9 3 3 2 2" xfId="1163" xr:uid="{00000000-0005-0000-0000-00001C1E0000}"/>
    <cellStyle name="Normal 9 3 3 2 2 2" xfId="1743" xr:uid="{00000000-0005-0000-0000-00001D1E0000}"/>
    <cellStyle name="Normal 9 3 3 2 2 2 2" xfId="3220" xr:uid="{00000000-0005-0000-0000-00001E1E0000}"/>
    <cellStyle name="Normal 9 3 3 2 2 2 2 2" xfId="9064" xr:uid="{00000000-0005-0000-0000-00001F1E0000}"/>
    <cellStyle name="Normal 9 3 3 2 2 2 3" xfId="7587" xr:uid="{00000000-0005-0000-0000-0000201E0000}"/>
    <cellStyle name="Normal 9 3 3 2 2 2 4" xfId="5272" xr:uid="{00000000-0005-0000-0000-0000211E0000}"/>
    <cellStyle name="Normal 9 3 3 2 2 3" xfId="2635" xr:uid="{00000000-0005-0000-0000-0000221E0000}"/>
    <cellStyle name="Normal 9 3 3 2 2 3 2" xfId="8479" xr:uid="{00000000-0005-0000-0000-0000231E0000}"/>
    <cellStyle name="Normal 9 3 3 2 2 4" xfId="7007" xr:uid="{00000000-0005-0000-0000-0000241E0000}"/>
    <cellStyle name="Normal 9 3 3 2 2 5" xfId="4687" xr:uid="{00000000-0005-0000-0000-0000251E0000}"/>
    <cellStyle name="Normal 9 3 3 2 3" xfId="851" xr:uid="{00000000-0005-0000-0000-0000261E0000}"/>
    <cellStyle name="Normal 9 3 3 2 3 2" xfId="3751" xr:uid="{00000000-0005-0000-0000-0000271E0000}"/>
    <cellStyle name="Normal 9 3 3 2 3 2 2" xfId="9595" xr:uid="{00000000-0005-0000-0000-0000281E0000}"/>
    <cellStyle name="Normal 9 3 3 2 3 2 3" xfId="5803" xr:uid="{00000000-0005-0000-0000-0000291E0000}"/>
    <cellStyle name="Normal 9 3 3 2 3 3" xfId="2323" xr:uid="{00000000-0005-0000-0000-00002A1E0000}"/>
    <cellStyle name="Normal 9 3 3 2 3 3 2" xfId="8167" xr:uid="{00000000-0005-0000-0000-00002B1E0000}"/>
    <cellStyle name="Normal 9 3 3 2 3 4" xfId="6695" xr:uid="{00000000-0005-0000-0000-00002C1E0000}"/>
    <cellStyle name="Normal 9 3 3 2 3 5" xfId="4375" xr:uid="{00000000-0005-0000-0000-00002D1E0000}"/>
    <cellStyle name="Normal 9 3 3 2 4" xfId="1431" xr:uid="{00000000-0005-0000-0000-00002E1E0000}"/>
    <cellStyle name="Normal 9 3 3 2 4 2" xfId="2908" xr:uid="{00000000-0005-0000-0000-00002F1E0000}"/>
    <cellStyle name="Normal 9 3 3 2 4 2 2" xfId="8752" xr:uid="{00000000-0005-0000-0000-0000301E0000}"/>
    <cellStyle name="Normal 9 3 3 2 4 3" xfId="7275" xr:uid="{00000000-0005-0000-0000-0000311E0000}"/>
    <cellStyle name="Normal 9 3 3 2 4 4" xfId="4960" xr:uid="{00000000-0005-0000-0000-0000321E0000}"/>
    <cellStyle name="Normal 9 3 3 2 5" xfId="583" xr:uid="{00000000-0005-0000-0000-0000331E0000}"/>
    <cellStyle name="Normal 9 3 3 2 5 2" xfId="3483" xr:uid="{00000000-0005-0000-0000-0000341E0000}"/>
    <cellStyle name="Normal 9 3 3 2 5 2 2" xfId="9327" xr:uid="{00000000-0005-0000-0000-0000351E0000}"/>
    <cellStyle name="Normal 9 3 3 2 5 3" xfId="6427" xr:uid="{00000000-0005-0000-0000-0000361E0000}"/>
    <cellStyle name="Normal 9 3 3 2 5 4" xfId="5535" xr:uid="{00000000-0005-0000-0000-0000371E0000}"/>
    <cellStyle name="Normal 9 3 3 2 6" xfId="2055" xr:uid="{00000000-0005-0000-0000-0000381E0000}"/>
    <cellStyle name="Normal 9 3 3 2 6 2" xfId="7899" xr:uid="{00000000-0005-0000-0000-0000391E0000}"/>
    <cellStyle name="Normal 9 3 3 2 7" xfId="6115" xr:uid="{00000000-0005-0000-0000-00003A1E0000}"/>
    <cellStyle name="Normal 9 3 3 2 8" xfId="4107" xr:uid="{00000000-0005-0000-0000-00003B1E0000}"/>
    <cellStyle name="Normal 9 3 3 3" xfId="979" xr:uid="{00000000-0005-0000-0000-00003C1E0000}"/>
    <cellStyle name="Normal 9 3 3 3 2" xfId="1559" xr:uid="{00000000-0005-0000-0000-00003D1E0000}"/>
    <cellStyle name="Normal 9 3 3 3 2 2" xfId="3036" xr:uid="{00000000-0005-0000-0000-00003E1E0000}"/>
    <cellStyle name="Normal 9 3 3 3 2 2 2" xfId="8880" xr:uid="{00000000-0005-0000-0000-00003F1E0000}"/>
    <cellStyle name="Normal 9 3 3 3 2 3" xfId="7403" xr:uid="{00000000-0005-0000-0000-0000401E0000}"/>
    <cellStyle name="Normal 9 3 3 3 2 4" xfId="5088" xr:uid="{00000000-0005-0000-0000-0000411E0000}"/>
    <cellStyle name="Normal 9 3 3 3 3" xfId="2451" xr:uid="{00000000-0005-0000-0000-0000421E0000}"/>
    <cellStyle name="Normal 9 3 3 3 3 2" xfId="8295" xr:uid="{00000000-0005-0000-0000-0000431E0000}"/>
    <cellStyle name="Normal 9 3 3 3 4" xfId="6823" xr:uid="{00000000-0005-0000-0000-0000441E0000}"/>
    <cellStyle name="Normal 9 3 3 3 5" xfId="4503" xr:uid="{00000000-0005-0000-0000-0000451E0000}"/>
    <cellStyle name="Normal 9 3 3 4" xfId="723" xr:uid="{00000000-0005-0000-0000-0000461E0000}"/>
    <cellStyle name="Normal 9 3 3 4 2" xfId="3623" xr:uid="{00000000-0005-0000-0000-0000471E0000}"/>
    <cellStyle name="Normal 9 3 3 4 2 2" xfId="9467" xr:uid="{00000000-0005-0000-0000-0000481E0000}"/>
    <cellStyle name="Normal 9 3 3 4 2 3" xfId="5675" xr:uid="{00000000-0005-0000-0000-0000491E0000}"/>
    <cellStyle name="Normal 9 3 3 4 3" xfId="2195" xr:uid="{00000000-0005-0000-0000-00004A1E0000}"/>
    <cellStyle name="Normal 9 3 3 4 3 2" xfId="8039" xr:uid="{00000000-0005-0000-0000-00004B1E0000}"/>
    <cellStyle name="Normal 9 3 3 4 4" xfId="6567" xr:uid="{00000000-0005-0000-0000-00004C1E0000}"/>
    <cellStyle name="Normal 9 3 3 4 5" xfId="4247" xr:uid="{00000000-0005-0000-0000-00004D1E0000}"/>
    <cellStyle name="Normal 9 3 3 5" xfId="1303" xr:uid="{00000000-0005-0000-0000-00004E1E0000}"/>
    <cellStyle name="Normal 9 3 3 5 2" xfId="2780" xr:uid="{00000000-0005-0000-0000-00004F1E0000}"/>
    <cellStyle name="Normal 9 3 3 5 2 2" xfId="8624" xr:uid="{00000000-0005-0000-0000-0000501E0000}"/>
    <cellStyle name="Normal 9 3 3 5 3" xfId="7147" xr:uid="{00000000-0005-0000-0000-0000511E0000}"/>
    <cellStyle name="Normal 9 3 3 5 4" xfId="4832" xr:uid="{00000000-0005-0000-0000-0000521E0000}"/>
    <cellStyle name="Normal 9 3 3 6" xfId="399" xr:uid="{00000000-0005-0000-0000-0000531E0000}"/>
    <cellStyle name="Normal 9 3 3 6 2" xfId="3314" xr:uid="{00000000-0005-0000-0000-0000541E0000}"/>
    <cellStyle name="Normal 9 3 3 6 2 2" xfId="9158" xr:uid="{00000000-0005-0000-0000-0000551E0000}"/>
    <cellStyle name="Normal 9 3 3 6 3" xfId="6243" xr:uid="{00000000-0005-0000-0000-0000561E0000}"/>
    <cellStyle name="Normal 9 3 3 6 4" xfId="5366" xr:uid="{00000000-0005-0000-0000-0000571E0000}"/>
    <cellStyle name="Normal 9 3 3 7" xfId="1871" xr:uid="{00000000-0005-0000-0000-0000581E0000}"/>
    <cellStyle name="Normal 9 3 3 7 2" xfId="7715" xr:uid="{00000000-0005-0000-0000-0000591E0000}"/>
    <cellStyle name="Normal 9 3 3 8" xfId="5987" xr:uid="{00000000-0005-0000-0000-00005A1E0000}"/>
    <cellStyle name="Normal 9 3 3 9" xfId="3923" xr:uid="{00000000-0005-0000-0000-00005B1E0000}"/>
    <cellStyle name="Normal 9 3 4" xfId="186" xr:uid="{00000000-0005-0000-0000-00005C1E0000}"/>
    <cellStyle name="Normal 9 3 4 2" xfId="1078" xr:uid="{00000000-0005-0000-0000-00005D1E0000}"/>
    <cellStyle name="Normal 9 3 4 2 2" xfId="1658" xr:uid="{00000000-0005-0000-0000-00005E1E0000}"/>
    <cellStyle name="Normal 9 3 4 2 2 2" xfId="3135" xr:uid="{00000000-0005-0000-0000-00005F1E0000}"/>
    <cellStyle name="Normal 9 3 4 2 2 2 2" xfId="8979" xr:uid="{00000000-0005-0000-0000-0000601E0000}"/>
    <cellStyle name="Normal 9 3 4 2 2 3" xfId="7502" xr:uid="{00000000-0005-0000-0000-0000611E0000}"/>
    <cellStyle name="Normal 9 3 4 2 2 4" xfId="5187" xr:uid="{00000000-0005-0000-0000-0000621E0000}"/>
    <cellStyle name="Normal 9 3 4 2 3" xfId="2550" xr:uid="{00000000-0005-0000-0000-0000631E0000}"/>
    <cellStyle name="Normal 9 3 4 2 3 2" xfId="8394" xr:uid="{00000000-0005-0000-0000-0000641E0000}"/>
    <cellStyle name="Normal 9 3 4 2 4" xfId="6922" xr:uid="{00000000-0005-0000-0000-0000651E0000}"/>
    <cellStyle name="Normal 9 3 4 2 5" xfId="4602" xr:uid="{00000000-0005-0000-0000-0000661E0000}"/>
    <cellStyle name="Normal 9 3 4 3" xfId="766" xr:uid="{00000000-0005-0000-0000-0000671E0000}"/>
    <cellStyle name="Normal 9 3 4 3 2" xfId="3666" xr:uid="{00000000-0005-0000-0000-0000681E0000}"/>
    <cellStyle name="Normal 9 3 4 3 2 2" xfId="9510" xr:uid="{00000000-0005-0000-0000-0000691E0000}"/>
    <cellStyle name="Normal 9 3 4 3 2 3" xfId="5718" xr:uid="{00000000-0005-0000-0000-00006A1E0000}"/>
    <cellStyle name="Normal 9 3 4 3 3" xfId="2238" xr:uid="{00000000-0005-0000-0000-00006B1E0000}"/>
    <cellStyle name="Normal 9 3 4 3 3 2" xfId="8082" xr:uid="{00000000-0005-0000-0000-00006C1E0000}"/>
    <cellStyle name="Normal 9 3 4 3 4" xfId="6610" xr:uid="{00000000-0005-0000-0000-00006D1E0000}"/>
    <cellStyle name="Normal 9 3 4 3 5" xfId="4290" xr:uid="{00000000-0005-0000-0000-00006E1E0000}"/>
    <cellStyle name="Normal 9 3 4 4" xfId="1346" xr:uid="{00000000-0005-0000-0000-00006F1E0000}"/>
    <cellStyle name="Normal 9 3 4 4 2" xfId="2823" xr:uid="{00000000-0005-0000-0000-0000701E0000}"/>
    <cellStyle name="Normal 9 3 4 4 2 2" xfId="8667" xr:uid="{00000000-0005-0000-0000-0000711E0000}"/>
    <cellStyle name="Normal 9 3 4 4 3" xfId="7190" xr:uid="{00000000-0005-0000-0000-0000721E0000}"/>
    <cellStyle name="Normal 9 3 4 4 4" xfId="4875" xr:uid="{00000000-0005-0000-0000-0000731E0000}"/>
    <cellStyle name="Normal 9 3 4 5" xfId="498" xr:uid="{00000000-0005-0000-0000-0000741E0000}"/>
    <cellStyle name="Normal 9 3 4 5 2" xfId="3358" xr:uid="{00000000-0005-0000-0000-0000751E0000}"/>
    <cellStyle name="Normal 9 3 4 5 2 2" xfId="9202" xr:uid="{00000000-0005-0000-0000-0000761E0000}"/>
    <cellStyle name="Normal 9 3 4 5 3" xfId="6342" xr:uid="{00000000-0005-0000-0000-0000771E0000}"/>
    <cellStyle name="Normal 9 3 4 5 4" xfId="5410" xr:uid="{00000000-0005-0000-0000-0000781E0000}"/>
    <cellStyle name="Normal 9 3 4 6" xfId="1970" xr:uid="{00000000-0005-0000-0000-0000791E0000}"/>
    <cellStyle name="Normal 9 3 4 6 2" xfId="7814" xr:uid="{00000000-0005-0000-0000-00007A1E0000}"/>
    <cellStyle name="Normal 9 3 4 7" xfId="6030" xr:uid="{00000000-0005-0000-0000-00007B1E0000}"/>
    <cellStyle name="Normal 9 3 4 8" xfId="4022" xr:uid="{00000000-0005-0000-0000-00007C1E0000}"/>
    <cellStyle name="Normal 9 3 5" xfId="455" xr:uid="{00000000-0005-0000-0000-00007D1E0000}"/>
    <cellStyle name="Normal 9 3 5 2" xfId="1035" xr:uid="{00000000-0005-0000-0000-00007E1E0000}"/>
    <cellStyle name="Normal 9 3 5 2 2" xfId="3795" xr:uid="{00000000-0005-0000-0000-00007F1E0000}"/>
    <cellStyle name="Normal 9 3 5 2 2 2" xfId="9639" xr:uid="{00000000-0005-0000-0000-0000801E0000}"/>
    <cellStyle name="Normal 9 3 5 2 2 3" xfId="5847" xr:uid="{00000000-0005-0000-0000-0000811E0000}"/>
    <cellStyle name="Normal 9 3 5 2 3" xfId="2507" xr:uid="{00000000-0005-0000-0000-0000821E0000}"/>
    <cellStyle name="Normal 9 3 5 2 3 2" xfId="8351" xr:uid="{00000000-0005-0000-0000-0000831E0000}"/>
    <cellStyle name="Normal 9 3 5 2 4" xfId="6879" xr:uid="{00000000-0005-0000-0000-0000841E0000}"/>
    <cellStyle name="Normal 9 3 5 2 5" xfId="4559" xr:uid="{00000000-0005-0000-0000-0000851E0000}"/>
    <cellStyle name="Normal 9 3 5 3" xfId="1615" xr:uid="{00000000-0005-0000-0000-0000861E0000}"/>
    <cellStyle name="Normal 9 3 5 3 2" xfId="3092" xr:uid="{00000000-0005-0000-0000-0000871E0000}"/>
    <cellStyle name="Normal 9 3 5 3 2 2" xfId="8936" xr:uid="{00000000-0005-0000-0000-0000881E0000}"/>
    <cellStyle name="Normal 9 3 5 3 3" xfId="7459" xr:uid="{00000000-0005-0000-0000-0000891E0000}"/>
    <cellStyle name="Normal 9 3 5 3 4" xfId="5144" xr:uid="{00000000-0005-0000-0000-00008A1E0000}"/>
    <cellStyle name="Normal 9 3 5 4" xfId="1927" xr:uid="{00000000-0005-0000-0000-00008B1E0000}"/>
    <cellStyle name="Normal 9 3 5 4 2" xfId="7771" xr:uid="{00000000-0005-0000-0000-00008C1E0000}"/>
    <cellStyle name="Normal 9 3 5 5" xfId="6299" xr:uid="{00000000-0005-0000-0000-00008D1E0000}"/>
    <cellStyle name="Normal 9 3 5 6" xfId="3979" xr:uid="{00000000-0005-0000-0000-00008E1E0000}"/>
    <cellStyle name="Normal 9 3 6" xfId="894" xr:uid="{00000000-0005-0000-0000-00008F1E0000}"/>
    <cellStyle name="Normal 9 3 6 2" xfId="1474" xr:uid="{00000000-0005-0000-0000-0000901E0000}"/>
    <cellStyle name="Normal 9 3 6 2 2" xfId="2951" xr:uid="{00000000-0005-0000-0000-0000911E0000}"/>
    <cellStyle name="Normal 9 3 6 2 2 2" xfId="8795" xr:uid="{00000000-0005-0000-0000-0000921E0000}"/>
    <cellStyle name="Normal 9 3 6 2 3" xfId="7318" xr:uid="{00000000-0005-0000-0000-0000931E0000}"/>
    <cellStyle name="Normal 9 3 6 2 4" xfId="5003" xr:uid="{00000000-0005-0000-0000-0000941E0000}"/>
    <cellStyle name="Normal 9 3 6 3" xfId="2366" xr:uid="{00000000-0005-0000-0000-0000951E0000}"/>
    <cellStyle name="Normal 9 3 6 3 2" xfId="8210" xr:uid="{00000000-0005-0000-0000-0000961E0000}"/>
    <cellStyle name="Normal 9 3 6 4" xfId="6738" xr:uid="{00000000-0005-0000-0000-0000971E0000}"/>
    <cellStyle name="Normal 9 3 6 5" xfId="4418" xr:uid="{00000000-0005-0000-0000-0000981E0000}"/>
    <cellStyle name="Normal 9 3 7" xfId="638" xr:uid="{00000000-0005-0000-0000-0000991E0000}"/>
    <cellStyle name="Normal 9 3 7 2" xfId="3538" xr:uid="{00000000-0005-0000-0000-00009A1E0000}"/>
    <cellStyle name="Normal 9 3 7 2 2" xfId="9382" xr:uid="{00000000-0005-0000-0000-00009B1E0000}"/>
    <cellStyle name="Normal 9 3 7 2 3" xfId="5590" xr:uid="{00000000-0005-0000-0000-00009C1E0000}"/>
    <cellStyle name="Normal 9 3 7 3" xfId="2110" xr:uid="{00000000-0005-0000-0000-00009D1E0000}"/>
    <cellStyle name="Normal 9 3 7 3 2" xfId="7954" xr:uid="{00000000-0005-0000-0000-00009E1E0000}"/>
    <cellStyle name="Normal 9 3 7 4" xfId="6482" xr:uid="{00000000-0005-0000-0000-00009F1E0000}"/>
    <cellStyle name="Normal 9 3 7 5" xfId="4162" xr:uid="{00000000-0005-0000-0000-0000A01E0000}"/>
    <cellStyle name="Normal 9 3 8" xfId="1218" xr:uid="{00000000-0005-0000-0000-0000A11E0000}"/>
    <cellStyle name="Normal 9 3 8 2" xfId="2695" xr:uid="{00000000-0005-0000-0000-0000A21E0000}"/>
    <cellStyle name="Normal 9 3 8 2 2" xfId="8539" xr:uid="{00000000-0005-0000-0000-0000A31E0000}"/>
    <cellStyle name="Normal 9 3 8 3" xfId="7062" xr:uid="{00000000-0005-0000-0000-0000A41E0000}"/>
    <cellStyle name="Normal 9 3 8 4" xfId="4747" xr:uid="{00000000-0005-0000-0000-0000A51E0000}"/>
    <cellStyle name="Normal 9 3 9" xfId="314" xr:uid="{00000000-0005-0000-0000-0000A61E0000}"/>
    <cellStyle name="Normal 9 3 9 2" xfId="3252" xr:uid="{00000000-0005-0000-0000-0000A71E0000}"/>
    <cellStyle name="Normal 9 3 9 2 2" xfId="9096" xr:uid="{00000000-0005-0000-0000-0000A81E0000}"/>
    <cellStyle name="Normal 9 3 9 3" xfId="6158" xr:uid="{00000000-0005-0000-0000-0000A91E0000}"/>
    <cellStyle name="Normal 9 3 9 4" xfId="5304" xr:uid="{00000000-0005-0000-0000-0000AA1E0000}"/>
    <cellStyle name="Normal 9 4" xfId="65" xr:uid="{00000000-0005-0000-0000-0000AB1E0000}"/>
    <cellStyle name="Normal 9 4 10" xfId="1794" xr:uid="{00000000-0005-0000-0000-0000AC1E0000}"/>
    <cellStyle name="Normal 9 4 10 2" xfId="7638" xr:uid="{00000000-0005-0000-0000-0000AD1E0000}"/>
    <cellStyle name="Normal 9 4 11" xfId="5910" xr:uid="{00000000-0005-0000-0000-0000AE1E0000}"/>
    <cellStyle name="Normal 9 4 12" xfId="3846" xr:uid="{00000000-0005-0000-0000-0000AF1E0000}"/>
    <cellStyle name="Normal 9 4 2" xfId="109" xr:uid="{00000000-0005-0000-0000-0000B01E0000}"/>
    <cellStyle name="Normal 9 4 2 2" xfId="237" xr:uid="{00000000-0005-0000-0000-0000B11E0000}"/>
    <cellStyle name="Normal 9 4 2 2 2" xfId="1129" xr:uid="{00000000-0005-0000-0000-0000B21E0000}"/>
    <cellStyle name="Normal 9 4 2 2 2 2" xfId="1709" xr:uid="{00000000-0005-0000-0000-0000B31E0000}"/>
    <cellStyle name="Normal 9 4 2 2 2 2 2" xfId="3186" xr:uid="{00000000-0005-0000-0000-0000B41E0000}"/>
    <cellStyle name="Normal 9 4 2 2 2 2 2 2" xfId="9030" xr:uid="{00000000-0005-0000-0000-0000B51E0000}"/>
    <cellStyle name="Normal 9 4 2 2 2 2 3" xfId="7553" xr:uid="{00000000-0005-0000-0000-0000B61E0000}"/>
    <cellStyle name="Normal 9 4 2 2 2 2 4" xfId="5238" xr:uid="{00000000-0005-0000-0000-0000B71E0000}"/>
    <cellStyle name="Normal 9 4 2 2 2 3" xfId="2601" xr:uid="{00000000-0005-0000-0000-0000B81E0000}"/>
    <cellStyle name="Normal 9 4 2 2 2 3 2" xfId="8445" xr:uid="{00000000-0005-0000-0000-0000B91E0000}"/>
    <cellStyle name="Normal 9 4 2 2 2 4" xfId="6973" xr:uid="{00000000-0005-0000-0000-0000BA1E0000}"/>
    <cellStyle name="Normal 9 4 2 2 2 5" xfId="4653" xr:uid="{00000000-0005-0000-0000-0000BB1E0000}"/>
    <cellStyle name="Normal 9 4 2 2 3" xfId="817" xr:uid="{00000000-0005-0000-0000-0000BC1E0000}"/>
    <cellStyle name="Normal 9 4 2 2 3 2" xfId="3717" xr:uid="{00000000-0005-0000-0000-0000BD1E0000}"/>
    <cellStyle name="Normal 9 4 2 2 3 2 2" xfId="9561" xr:uid="{00000000-0005-0000-0000-0000BE1E0000}"/>
    <cellStyle name="Normal 9 4 2 2 3 2 3" xfId="5769" xr:uid="{00000000-0005-0000-0000-0000BF1E0000}"/>
    <cellStyle name="Normal 9 4 2 2 3 3" xfId="2289" xr:uid="{00000000-0005-0000-0000-0000C01E0000}"/>
    <cellStyle name="Normal 9 4 2 2 3 3 2" xfId="8133" xr:uid="{00000000-0005-0000-0000-0000C11E0000}"/>
    <cellStyle name="Normal 9 4 2 2 3 4" xfId="6661" xr:uid="{00000000-0005-0000-0000-0000C21E0000}"/>
    <cellStyle name="Normal 9 4 2 2 3 5" xfId="4341" xr:uid="{00000000-0005-0000-0000-0000C31E0000}"/>
    <cellStyle name="Normal 9 4 2 2 4" xfId="1397" xr:uid="{00000000-0005-0000-0000-0000C41E0000}"/>
    <cellStyle name="Normal 9 4 2 2 4 2" xfId="2874" xr:uid="{00000000-0005-0000-0000-0000C51E0000}"/>
    <cellStyle name="Normal 9 4 2 2 4 2 2" xfId="8718" xr:uid="{00000000-0005-0000-0000-0000C61E0000}"/>
    <cellStyle name="Normal 9 4 2 2 4 3" xfId="7241" xr:uid="{00000000-0005-0000-0000-0000C71E0000}"/>
    <cellStyle name="Normal 9 4 2 2 4 4" xfId="4926" xr:uid="{00000000-0005-0000-0000-0000C81E0000}"/>
    <cellStyle name="Normal 9 4 2 2 5" xfId="549" xr:uid="{00000000-0005-0000-0000-0000C91E0000}"/>
    <cellStyle name="Normal 9 4 2 2 5 2" xfId="3352" xr:uid="{00000000-0005-0000-0000-0000CA1E0000}"/>
    <cellStyle name="Normal 9 4 2 2 5 2 2" xfId="9196" xr:uid="{00000000-0005-0000-0000-0000CB1E0000}"/>
    <cellStyle name="Normal 9 4 2 2 5 3" xfId="6393" xr:uid="{00000000-0005-0000-0000-0000CC1E0000}"/>
    <cellStyle name="Normal 9 4 2 2 5 4" xfId="5404" xr:uid="{00000000-0005-0000-0000-0000CD1E0000}"/>
    <cellStyle name="Normal 9 4 2 2 6" xfId="2021" xr:uid="{00000000-0005-0000-0000-0000CE1E0000}"/>
    <cellStyle name="Normal 9 4 2 2 6 2" xfId="7865" xr:uid="{00000000-0005-0000-0000-0000CF1E0000}"/>
    <cellStyle name="Normal 9 4 2 2 7" xfId="6081" xr:uid="{00000000-0005-0000-0000-0000D01E0000}"/>
    <cellStyle name="Normal 9 4 2 2 8" xfId="4073" xr:uid="{00000000-0005-0000-0000-0000D11E0000}"/>
    <cellStyle name="Normal 9 4 2 3" xfId="945" xr:uid="{00000000-0005-0000-0000-0000D21E0000}"/>
    <cellStyle name="Normal 9 4 2 3 2" xfId="1525" xr:uid="{00000000-0005-0000-0000-0000D31E0000}"/>
    <cellStyle name="Normal 9 4 2 3 2 2" xfId="3002" xr:uid="{00000000-0005-0000-0000-0000D41E0000}"/>
    <cellStyle name="Normal 9 4 2 3 2 2 2" xfId="8846" xr:uid="{00000000-0005-0000-0000-0000D51E0000}"/>
    <cellStyle name="Normal 9 4 2 3 2 3" xfId="7369" xr:uid="{00000000-0005-0000-0000-0000D61E0000}"/>
    <cellStyle name="Normal 9 4 2 3 2 4" xfId="5054" xr:uid="{00000000-0005-0000-0000-0000D71E0000}"/>
    <cellStyle name="Normal 9 4 2 3 3" xfId="2417" xr:uid="{00000000-0005-0000-0000-0000D81E0000}"/>
    <cellStyle name="Normal 9 4 2 3 3 2" xfId="8261" xr:uid="{00000000-0005-0000-0000-0000D91E0000}"/>
    <cellStyle name="Normal 9 4 2 3 4" xfId="6789" xr:uid="{00000000-0005-0000-0000-0000DA1E0000}"/>
    <cellStyle name="Normal 9 4 2 3 5" xfId="4469" xr:uid="{00000000-0005-0000-0000-0000DB1E0000}"/>
    <cellStyle name="Normal 9 4 2 4" xfId="689" xr:uid="{00000000-0005-0000-0000-0000DC1E0000}"/>
    <cellStyle name="Normal 9 4 2 4 2" xfId="3589" xr:uid="{00000000-0005-0000-0000-0000DD1E0000}"/>
    <cellStyle name="Normal 9 4 2 4 2 2" xfId="9433" xr:uid="{00000000-0005-0000-0000-0000DE1E0000}"/>
    <cellStyle name="Normal 9 4 2 4 2 3" xfId="5641" xr:uid="{00000000-0005-0000-0000-0000DF1E0000}"/>
    <cellStyle name="Normal 9 4 2 4 3" xfId="2161" xr:uid="{00000000-0005-0000-0000-0000E01E0000}"/>
    <cellStyle name="Normal 9 4 2 4 3 2" xfId="8005" xr:uid="{00000000-0005-0000-0000-0000E11E0000}"/>
    <cellStyle name="Normal 9 4 2 4 4" xfId="6533" xr:uid="{00000000-0005-0000-0000-0000E21E0000}"/>
    <cellStyle name="Normal 9 4 2 4 5" xfId="4213" xr:uid="{00000000-0005-0000-0000-0000E31E0000}"/>
    <cellStyle name="Normal 9 4 2 5" xfId="1269" xr:uid="{00000000-0005-0000-0000-0000E41E0000}"/>
    <cellStyle name="Normal 9 4 2 5 2" xfId="2746" xr:uid="{00000000-0005-0000-0000-0000E51E0000}"/>
    <cellStyle name="Normal 9 4 2 5 2 2" xfId="8590" xr:uid="{00000000-0005-0000-0000-0000E61E0000}"/>
    <cellStyle name="Normal 9 4 2 5 3" xfId="7113" xr:uid="{00000000-0005-0000-0000-0000E71E0000}"/>
    <cellStyle name="Normal 9 4 2 5 4" xfId="4798" xr:uid="{00000000-0005-0000-0000-0000E81E0000}"/>
    <cellStyle name="Normal 9 4 2 6" xfId="365" xr:uid="{00000000-0005-0000-0000-0000E91E0000}"/>
    <cellStyle name="Normal 9 4 2 6 2" xfId="3285" xr:uid="{00000000-0005-0000-0000-0000EA1E0000}"/>
    <cellStyle name="Normal 9 4 2 6 2 2" xfId="9129" xr:uid="{00000000-0005-0000-0000-0000EB1E0000}"/>
    <cellStyle name="Normal 9 4 2 6 3" xfId="6209" xr:uid="{00000000-0005-0000-0000-0000EC1E0000}"/>
    <cellStyle name="Normal 9 4 2 6 4" xfId="5337" xr:uid="{00000000-0005-0000-0000-0000ED1E0000}"/>
    <cellStyle name="Normal 9 4 2 7" xfId="1837" xr:uid="{00000000-0005-0000-0000-0000EE1E0000}"/>
    <cellStyle name="Normal 9 4 2 7 2" xfId="7681" xr:uid="{00000000-0005-0000-0000-0000EF1E0000}"/>
    <cellStyle name="Normal 9 4 2 8" xfId="5953" xr:uid="{00000000-0005-0000-0000-0000F01E0000}"/>
    <cellStyle name="Normal 9 4 2 9" xfId="3889" xr:uid="{00000000-0005-0000-0000-0000F11E0000}"/>
    <cellStyle name="Normal 9 4 3" xfId="151" xr:uid="{00000000-0005-0000-0000-0000F21E0000}"/>
    <cellStyle name="Normal 9 4 3 2" xfId="279" xr:uid="{00000000-0005-0000-0000-0000F31E0000}"/>
    <cellStyle name="Normal 9 4 3 2 2" xfId="1171" xr:uid="{00000000-0005-0000-0000-0000F41E0000}"/>
    <cellStyle name="Normal 9 4 3 2 2 2" xfId="1751" xr:uid="{00000000-0005-0000-0000-0000F51E0000}"/>
    <cellStyle name="Normal 9 4 3 2 2 2 2" xfId="3228" xr:uid="{00000000-0005-0000-0000-0000F61E0000}"/>
    <cellStyle name="Normal 9 4 3 2 2 2 2 2" xfId="9072" xr:uid="{00000000-0005-0000-0000-0000F71E0000}"/>
    <cellStyle name="Normal 9 4 3 2 2 2 3" xfId="7595" xr:uid="{00000000-0005-0000-0000-0000F81E0000}"/>
    <cellStyle name="Normal 9 4 3 2 2 2 4" xfId="5280" xr:uid="{00000000-0005-0000-0000-0000F91E0000}"/>
    <cellStyle name="Normal 9 4 3 2 2 3" xfId="2643" xr:uid="{00000000-0005-0000-0000-0000FA1E0000}"/>
    <cellStyle name="Normal 9 4 3 2 2 3 2" xfId="8487" xr:uid="{00000000-0005-0000-0000-0000FB1E0000}"/>
    <cellStyle name="Normal 9 4 3 2 2 4" xfId="7015" xr:uid="{00000000-0005-0000-0000-0000FC1E0000}"/>
    <cellStyle name="Normal 9 4 3 2 2 5" xfId="4695" xr:uid="{00000000-0005-0000-0000-0000FD1E0000}"/>
    <cellStyle name="Normal 9 4 3 2 3" xfId="859" xr:uid="{00000000-0005-0000-0000-0000FE1E0000}"/>
    <cellStyle name="Normal 9 4 3 2 3 2" xfId="3759" xr:uid="{00000000-0005-0000-0000-0000FF1E0000}"/>
    <cellStyle name="Normal 9 4 3 2 3 2 2" xfId="9603" xr:uid="{00000000-0005-0000-0000-0000001F0000}"/>
    <cellStyle name="Normal 9 4 3 2 3 2 3" xfId="5811" xr:uid="{00000000-0005-0000-0000-0000011F0000}"/>
    <cellStyle name="Normal 9 4 3 2 3 3" xfId="2331" xr:uid="{00000000-0005-0000-0000-0000021F0000}"/>
    <cellStyle name="Normal 9 4 3 2 3 3 2" xfId="8175" xr:uid="{00000000-0005-0000-0000-0000031F0000}"/>
    <cellStyle name="Normal 9 4 3 2 3 4" xfId="6703" xr:uid="{00000000-0005-0000-0000-0000041F0000}"/>
    <cellStyle name="Normal 9 4 3 2 3 5" xfId="4383" xr:uid="{00000000-0005-0000-0000-0000051F0000}"/>
    <cellStyle name="Normal 9 4 3 2 4" xfId="1439" xr:uid="{00000000-0005-0000-0000-0000061F0000}"/>
    <cellStyle name="Normal 9 4 3 2 4 2" xfId="2916" xr:uid="{00000000-0005-0000-0000-0000071F0000}"/>
    <cellStyle name="Normal 9 4 3 2 4 2 2" xfId="8760" xr:uid="{00000000-0005-0000-0000-0000081F0000}"/>
    <cellStyle name="Normal 9 4 3 2 4 3" xfId="7283" xr:uid="{00000000-0005-0000-0000-0000091F0000}"/>
    <cellStyle name="Normal 9 4 3 2 4 4" xfId="4968" xr:uid="{00000000-0005-0000-0000-00000A1F0000}"/>
    <cellStyle name="Normal 9 4 3 2 5" xfId="591" xr:uid="{00000000-0005-0000-0000-00000B1F0000}"/>
    <cellStyle name="Normal 9 4 3 2 5 2" xfId="3491" xr:uid="{00000000-0005-0000-0000-00000C1F0000}"/>
    <cellStyle name="Normal 9 4 3 2 5 2 2" xfId="9335" xr:uid="{00000000-0005-0000-0000-00000D1F0000}"/>
    <cellStyle name="Normal 9 4 3 2 5 3" xfId="6435" xr:uid="{00000000-0005-0000-0000-00000E1F0000}"/>
    <cellStyle name="Normal 9 4 3 2 5 4" xfId="5543" xr:uid="{00000000-0005-0000-0000-00000F1F0000}"/>
    <cellStyle name="Normal 9 4 3 2 6" xfId="2063" xr:uid="{00000000-0005-0000-0000-0000101F0000}"/>
    <cellStyle name="Normal 9 4 3 2 6 2" xfId="7907" xr:uid="{00000000-0005-0000-0000-0000111F0000}"/>
    <cellStyle name="Normal 9 4 3 2 7" xfId="6123" xr:uid="{00000000-0005-0000-0000-0000121F0000}"/>
    <cellStyle name="Normal 9 4 3 2 8" xfId="4115" xr:uid="{00000000-0005-0000-0000-0000131F0000}"/>
    <cellStyle name="Normal 9 4 3 3" xfId="987" xr:uid="{00000000-0005-0000-0000-0000141F0000}"/>
    <cellStyle name="Normal 9 4 3 3 2" xfId="1567" xr:uid="{00000000-0005-0000-0000-0000151F0000}"/>
    <cellStyle name="Normal 9 4 3 3 2 2" xfId="3044" xr:uid="{00000000-0005-0000-0000-0000161F0000}"/>
    <cellStyle name="Normal 9 4 3 3 2 2 2" xfId="8888" xr:uid="{00000000-0005-0000-0000-0000171F0000}"/>
    <cellStyle name="Normal 9 4 3 3 2 3" xfId="7411" xr:uid="{00000000-0005-0000-0000-0000181F0000}"/>
    <cellStyle name="Normal 9 4 3 3 2 4" xfId="5096" xr:uid="{00000000-0005-0000-0000-0000191F0000}"/>
    <cellStyle name="Normal 9 4 3 3 3" xfId="2459" xr:uid="{00000000-0005-0000-0000-00001A1F0000}"/>
    <cellStyle name="Normal 9 4 3 3 3 2" xfId="8303" xr:uid="{00000000-0005-0000-0000-00001B1F0000}"/>
    <cellStyle name="Normal 9 4 3 3 4" xfId="6831" xr:uid="{00000000-0005-0000-0000-00001C1F0000}"/>
    <cellStyle name="Normal 9 4 3 3 5" xfId="4511" xr:uid="{00000000-0005-0000-0000-00001D1F0000}"/>
    <cellStyle name="Normal 9 4 3 4" xfId="731" xr:uid="{00000000-0005-0000-0000-00001E1F0000}"/>
    <cellStyle name="Normal 9 4 3 4 2" xfId="3631" xr:uid="{00000000-0005-0000-0000-00001F1F0000}"/>
    <cellStyle name="Normal 9 4 3 4 2 2" xfId="9475" xr:uid="{00000000-0005-0000-0000-0000201F0000}"/>
    <cellStyle name="Normal 9 4 3 4 2 3" xfId="5683" xr:uid="{00000000-0005-0000-0000-0000211F0000}"/>
    <cellStyle name="Normal 9 4 3 4 3" xfId="2203" xr:uid="{00000000-0005-0000-0000-0000221F0000}"/>
    <cellStyle name="Normal 9 4 3 4 3 2" xfId="8047" xr:uid="{00000000-0005-0000-0000-0000231F0000}"/>
    <cellStyle name="Normal 9 4 3 4 4" xfId="6575" xr:uid="{00000000-0005-0000-0000-0000241F0000}"/>
    <cellStyle name="Normal 9 4 3 4 5" xfId="4255" xr:uid="{00000000-0005-0000-0000-0000251F0000}"/>
    <cellStyle name="Normal 9 4 3 5" xfId="1311" xr:uid="{00000000-0005-0000-0000-0000261F0000}"/>
    <cellStyle name="Normal 9 4 3 5 2" xfId="2788" xr:uid="{00000000-0005-0000-0000-0000271F0000}"/>
    <cellStyle name="Normal 9 4 3 5 2 2" xfId="8632" xr:uid="{00000000-0005-0000-0000-0000281F0000}"/>
    <cellStyle name="Normal 9 4 3 5 3" xfId="7155" xr:uid="{00000000-0005-0000-0000-0000291F0000}"/>
    <cellStyle name="Normal 9 4 3 5 4" xfId="4840" xr:uid="{00000000-0005-0000-0000-00002A1F0000}"/>
    <cellStyle name="Normal 9 4 3 6" xfId="407" xr:uid="{00000000-0005-0000-0000-00002B1F0000}"/>
    <cellStyle name="Normal 9 4 3 6 2" xfId="3430" xr:uid="{00000000-0005-0000-0000-00002C1F0000}"/>
    <cellStyle name="Normal 9 4 3 6 2 2" xfId="9274" xr:uid="{00000000-0005-0000-0000-00002D1F0000}"/>
    <cellStyle name="Normal 9 4 3 6 3" xfId="6251" xr:uid="{00000000-0005-0000-0000-00002E1F0000}"/>
    <cellStyle name="Normal 9 4 3 6 4" xfId="5482" xr:uid="{00000000-0005-0000-0000-00002F1F0000}"/>
    <cellStyle name="Normal 9 4 3 7" xfId="1879" xr:uid="{00000000-0005-0000-0000-0000301F0000}"/>
    <cellStyle name="Normal 9 4 3 7 2" xfId="7723" xr:uid="{00000000-0005-0000-0000-0000311F0000}"/>
    <cellStyle name="Normal 9 4 3 8" xfId="5995" xr:uid="{00000000-0005-0000-0000-0000321F0000}"/>
    <cellStyle name="Normal 9 4 3 9" xfId="3931" xr:uid="{00000000-0005-0000-0000-0000331F0000}"/>
    <cellStyle name="Normal 9 4 4" xfId="194" xr:uid="{00000000-0005-0000-0000-0000341F0000}"/>
    <cellStyle name="Normal 9 4 4 2" xfId="1086" xr:uid="{00000000-0005-0000-0000-0000351F0000}"/>
    <cellStyle name="Normal 9 4 4 2 2" xfId="1666" xr:uid="{00000000-0005-0000-0000-0000361F0000}"/>
    <cellStyle name="Normal 9 4 4 2 2 2" xfId="3143" xr:uid="{00000000-0005-0000-0000-0000371F0000}"/>
    <cellStyle name="Normal 9 4 4 2 2 2 2" xfId="8987" xr:uid="{00000000-0005-0000-0000-0000381F0000}"/>
    <cellStyle name="Normal 9 4 4 2 2 3" xfId="7510" xr:uid="{00000000-0005-0000-0000-0000391F0000}"/>
    <cellStyle name="Normal 9 4 4 2 2 4" xfId="5195" xr:uid="{00000000-0005-0000-0000-00003A1F0000}"/>
    <cellStyle name="Normal 9 4 4 2 3" xfId="2558" xr:uid="{00000000-0005-0000-0000-00003B1F0000}"/>
    <cellStyle name="Normal 9 4 4 2 3 2" xfId="8402" xr:uid="{00000000-0005-0000-0000-00003C1F0000}"/>
    <cellStyle name="Normal 9 4 4 2 4" xfId="6930" xr:uid="{00000000-0005-0000-0000-00003D1F0000}"/>
    <cellStyle name="Normal 9 4 4 2 5" xfId="4610" xr:uid="{00000000-0005-0000-0000-00003E1F0000}"/>
    <cellStyle name="Normal 9 4 4 3" xfId="774" xr:uid="{00000000-0005-0000-0000-00003F1F0000}"/>
    <cellStyle name="Normal 9 4 4 3 2" xfId="3674" xr:uid="{00000000-0005-0000-0000-0000401F0000}"/>
    <cellStyle name="Normal 9 4 4 3 2 2" xfId="9518" xr:uid="{00000000-0005-0000-0000-0000411F0000}"/>
    <cellStyle name="Normal 9 4 4 3 2 3" xfId="5726" xr:uid="{00000000-0005-0000-0000-0000421F0000}"/>
    <cellStyle name="Normal 9 4 4 3 3" xfId="2246" xr:uid="{00000000-0005-0000-0000-0000431F0000}"/>
    <cellStyle name="Normal 9 4 4 3 3 2" xfId="8090" xr:uid="{00000000-0005-0000-0000-0000441F0000}"/>
    <cellStyle name="Normal 9 4 4 3 4" xfId="6618" xr:uid="{00000000-0005-0000-0000-0000451F0000}"/>
    <cellStyle name="Normal 9 4 4 3 5" xfId="4298" xr:uid="{00000000-0005-0000-0000-0000461F0000}"/>
    <cellStyle name="Normal 9 4 4 4" xfId="1354" xr:uid="{00000000-0005-0000-0000-0000471F0000}"/>
    <cellStyle name="Normal 9 4 4 4 2" xfId="2831" xr:uid="{00000000-0005-0000-0000-0000481F0000}"/>
    <cellStyle name="Normal 9 4 4 4 2 2" xfId="8675" xr:uid="{00000000-0005-0000-0000-0000491F0000}"/>
    <cellStyle name="Normal 9 4 4 4 3" xfId="7198" xr:uid="{00000000-0005-0000-0000-00004A1F0000}"/>
    <cellStyle name="Normal 9 4 4 4 4" xfId="4883" xr:uid="{00000000-0005-0000-0000-00004B1F0000}"/>
    <cellStyle name="Normal 9 4 4 5" xfId="506" xr:uid="{00000000-0005-0000-0000-00004C1F0000}"/>
    <cellStyle name="Normal 9 4 4 5 2" xfId="3325" xr:uid="{00000000-0005-0000-0000-00004D1F0000}"/>
    <cellStyle name="Normal 9 4 4 5 2 2" xfId="9169" xr:uid="{00000000-0005-0000-0000-00004E1F0000}"/>
    <cellStyle name="Normal 9 4 4 5 3" xfId="6350" xr:uid="{00000000-0005-0000-0000-00004F1F0000}"/>
    <cellStyle name="Normal 9 4 4 5 4" xfId="5377" xr:uid="{00000000-0005-0000-0000-0000501F0000}"/>
    <cellStyle name="Normal 9 4 4 6" xfId="1978" xr:uid="{00000000-0005-0000-0000-0000511F0000}"/>
    <cellStyle name="Normal 9 4 4 6 2" xfId="7822" xr:uid="{00000000-0005-0000-0000-0000521F0000}"/>
    <cellStyle name="Normal 9 4 4 7" xfId="6038" xr:uid="{00000000-0005-0000-0000-0000531F0000}"/>
    <cellStyle name="Normal 9 4 4 8" xfId="4030" xr:uid="{00000000-0005-0000-0000-0000541F0000}"/>
    <cellStyle name="Normal 9 4 5" xfId="463" xr:uid="{00000000-0005-0000-0000-0000551F0000}"/>
    <cellStyle name="Normal 9 4 5 2" xfId="1043" xr:uid="{00000000-0005-0000-0000-0000561F0000}"/>
    <cellStyle name="Normal 9 4 5 2 2" xfId="3803" xr:uid="{00000000-0005-0000-0000-0000571F0000}"/>
    <cellStyle name="Normal 9 4 5 2 2 2" xfId="9647" xr:uid="{00000000-0005-0000-0000-0000581F0000}"/>
    <cellStyle name="Normal 9 4 5 2 2 3" xfId="5855" xr:uid="{00000000-0005-0000-0000-0000591F0000}"/>
    <cellStyle name="Normal 9 4 5 2 3" xfId="2515" xr:uid="{00000000-0005-0000-0000-00005A1F0000}"/>
    <cellStyle name="Normal 9 4 5 2 3 2" xfId="8359" xr:uid="{00000000-0005-0000-0000-00005B1F0000}"/>
    <cellStyle name="Normal 9 4 5 2 4" xfId="6887" xr:uid="{00000000-0005-0000-0000-00005C1F0000}"/>
    <cellStyle name="Normal 9 4 5 2 5" xfId="4567" xr:uid="{00000000-0005-0000-0000-00005D1F0000}"/>
    <cellStyle name="Normal 9 4 5 3" xfId="1623" xr:uid="{00000000-0005-0000-0000-00005E1F0000}"/>
    <cellStyle name="Normal 9 4 5 3 2" xfId="3100" xr:uid="{00000000-0005-0000-0000-00005F1F0000}"/>
    <cellStyle name="Normal 9 4 5 3 2 2" xfId="8944" xr:uid="{00000000-0005-0000-0000-0000601F0000}"/>
    <cellStyle name="Normal 9 4 5 3 3" xfId="7467" xr:uid="{00000000-0005-0000-0000-0000611F0000}"/>
    <cellStyle name="Normal 9 4 5 3 4" xfId="5152" xr:uid="{00000000-0005-0000-0000-0000621F0000}"/>
    <cellStyle name="Normal 9 4 5 4" xfId="1935" xr:uid="{00000000-0005-0000-0000-0000631F0000}"/>
    <cellStyle name="Normal 9 4 5 4 2" xfId="7779" xr:uid="{00000000-0005-0000-0000-0000641F0000}"/>
    <cellStyle name="Normal 9 4 5 5" xfId="6307" xr:uid="{00000000-0005-0000-0000-0000651F0000}"/>
    <cellStyle name="Normal 9 4 5 6" xfId="3987" xr:uid="{00000000-0005-0000-0000-0000661F0000}"/>
    <cellStyle name="Normal 9 4 6" xfId="902" xr:uid="{00000000-0005-0000-0000-0000671F0000}"/>
    <cellStyle name="Normal 9 4 6 2" xfId="1482" xr:uid="{00000000-0005-0000-0000-0000681F0000}"/>
    <cellStyle name="Normal 9 4 6 2 2" xfId="2959" xr:uid="{00000000-0005-0000-0000-0000691F0000}"/>
    <cellStyle name="Normal 9 4 6 2 2 2" xfId="8803" xr:uid="{00000000-0005-0000-0000-00006A1F0000}"/>
    <cellStyle name="Normal 9 4 6 2 3" xfId="7326" xr:uid="{00000000-0005-0000-0000-00006B1F0000}"/>
    <cellStyle name="Normal 9 4 6 2 4" xfId="5011" xr:uid="{00000000-0005-0000-0000-00006C1F0000}"/>
    <cellStyle name="Normal 9 4 6 3" xfId="2374" xr:uid="{00000000-0005-0000-0000-00006D1F0000}"/>
    <cellStyle name="Normal 9 4 6 3 2" xfId="8218" xr:uid="{00000000-0005-0000-0000-00006E1F0000}"/>
    <cellStyle name="Normal 9 4 6 4" xfId="6746" xr:uid="{00000000-0005-0000-0000-00006F1F0000}"/>
    <cellStyle name="Normal 9 4 6 5" xfId="4426" xr:uid="{00000000-0005-0000-0000-0000701F0000}"/>
    <cellStyle name="Normal 9 4 7" xfId="646" xr:uid="{00000000-0005-0000-0000-0000711F0000}"/>
    <cellStyle name="Normal 9 4 7 2" xfId="3546" xr:uid="{00000000-0005-0000-0000-0000721F0000}"/>
    <cellStyle name="Normal 9 4 7 2 2" xfId="9390" xr:uid="{00000000-0005-0000-0000-0000731F0000}"/>
    <cellStyle name="Normal 9 4 7 2 3" xfId="5598" xr:uid="{00000000-0005-0000-0000-0000741F0000}"/>
    <cellStyle name="Normal 9 4 7 3" xfId="2118" xr:uid="{00000000-0005-0000-0000-0000751F0000}"/>
    <cellStyle name="Normal 9 4 7 3 2" xfId="7962" xr:uid="{00000000-0005-0000-0000-0000761F0000}"/>
    <cellStyle name="Normal 9 4 7 4" xfId="6490" xr:uid="{00000000-0005-0000-0000-0000771F0000}"/>
    <cellStyle name="Normal 9 4 7 5" xfId="4170" xr:uid="{00000000-0005-0000-0000-0000781F0000}"/>
    <cellStyle name="Normal 9 4 8" xfId="1226" xr:uid="{00000000-0005-0000-0000-0000791F0000}"/>
    <cellStyle name="Normal 9 4 8 2" xfId="2703" xr:uid="{00000000-0005-0000-0000-00007A1F0000}"/>
    <cellStyle name="Normal 9 4 8 2 2" xfId="8547" xr:uid="{00000000-0005-0000-0000-00007B1F0000}"/>
    <cellStyle name="Normal 9 4 8 3" xfId="7070" xr:uid="{00000000-0005-0000-0000-00007C1F0000}"/>
    <cellStyle name="Normal 9 4 8 4" xfId="4755" xr:uid="{00000000-0005-0000-0000-00007D1F0000}"/>
    <cellStyle name="Normal 9 4 9" xfId="322" xr:uid="{00000000-0005-0000-0000-00007E1F0000}"/>
    <cellStyle name="Normal 9 4 9 2" xfId="3361" xr:uid="{00000000-0005-0000-0000-00007F1F0000}"/>
    <cellStyle name="Normal 9 4 9 2 2" xfId="9205" xr:uid="{00000000-0005-0000-0000-0000801F0000}"/>
    <cellStyle name="Normal 9 4 9 3" xfId="6166" xr:uid="{00000000-0005-0000-0000-0000811F0000}"/>
    <cellStyle name="Normal 9 4 9 4" xfId="5413" xr:uid="{00000000-0005-0000-0000-0000821F0000}"/>
    <cellStyle name="Normal 9 5" xfId="43" xr:uid="{00000000-0005-0000-0000-0000831F0000}"/>
    <cellStyle name="Normal 9 5 10" xfId="1772" xr:uid="{00000000-0005-0000-0000-0000841F0000}"/>
    <cellStyle name="Normal 9 5 10 2" xfId="7616" xr:uid="{00000000-0005-0000-0000-0000851F0000}"/>
    <cellStyle name="Normal 9 5 11" xfId="5888" xr:uid="{00000000-0005-0000-0000-0000861F0000}"/>
    <cellStyle name="Normal 9 5 12" xfId="3824" xr:uid="{00000000-0005-0000-0000-0000871F0000}"/>
    <cellStyle name="Normal 9 5 2" xfId="87" xr:uid="{00000000-0005-0000-0000-0000881F0000}"/>
    <cellStyle name="Normal 9 5 2 2" xfId="215" xr:uid="{00000000-0005-0000-0000-0000891F0000}"/>
    <cellStyle name="Normal 9 5 2 2 2" xfId="1107" xr:uid="{00000000-0005-0000-0000-00008A1F0000}"/>
    <cellStyle name="Normal 9 5 2 2 2 2" xfId="1687" xr:uid="{00000000-0005-0000-0000-00008B1F0000}"/>
    <cellStyle name="Normal 9 5 2 2 2 2 2" xfId="3164" xr:uid="{00000000-0005-0000-0000-00008C1F0000}"/>
    <cellStyle name="Normal 9 5 2 2 2 2 2 2" xfId="9008" xr:uid="{00000000-0005-0000-0000-00008D1F0000}"/>
    <cellStyle name="Normal 9 5 2 2 2 2 3" xfId="7531" xr:uid="{00000000-0005-0000-0000-00008E1F0000}"/>
    <cellStyle name="Normal 9 5 2 2 2 2 4" xfId="5216" xr:uid="{00000000-0005-0000-0000-00008F1F0000}"/>
    <cellStyle name="Normal 9 5 2 2 2 3" xfId="2579" xr:uid="{00000000-0005-0000-0000-0000901F0000}"/>
    <cellStyle name="Normal 9 5 2 2 2 3 2" xfId="8423" xr:uid="{00000000-0005-0000-0000-0000911F0000}"/>
    <cellStyle name="Normal 9 5 2 2 2 4" xfId="6951" xr:uid="{00000000-0005-0000-0000-0000921F0000}"/>
    <cellStyle name="Normal 9 5 2 2 2 5" xfId="4631" xr:uid="{00000000-0005-0000-0000-0000931F0000}"/>
    <cellStyle name="Normal 9 5 2 2 3" xfId="795" xr:uid="{00000000-0005-0000-0000-0000941F0000}"/>
    <cellStyle name="Normal 9 5 2 2 3 2" xfId="3695" xr:uid="{00000000-0005-0000-0000-0000951F0000}"/>
    <cellStyle name="Normal 9 5 2 2 3 2 2" xfId="9539" xr:uid="{00000000-0005-0000-0000-0000961F0000}"/>
    <cellStyle name="Normal 9 5 2 2 3 2 3" xfId="5747" xr:uid="{00000000-0005-0000-0000-0000971F0000}"/>
    <cellStyle name="Normal 9 5 2 2 3 3" xfId="2267" xr:uid="{00000000-0005-0000-0000-0000981F0000}"/>
    <cellStyle name="Normal 9 5 2 2 3 3 2" xfId="8111" xr:uid="{00000000-0005-0000-0000-0000991F0000}"/>
    <cellStyle name="Normal 9 5 2 2 3 4" xfId="6639" xr:uid="{00000000-0005-0000-0000-00009A1F0000}"/>
    <cellStyle name="Normal 9 5 2 2 3 5" xfId="4319" xr:uid="{00000000-0005-0000-0000-00009B1F0000}"/>
    <cellStyle name="Normal 9 5 2 2 4" xfId="1375" xr:uid="{00000000-0005-0000-0000-00009C1F0000}"/>
    <cellStyle name="Normal 9 5 2 2 4 2" xfId="2852" xr:uid="{00000000-0005-0000-0000-00009D1F0000}"/>
    <cellStyle name="Normal 9 5 2 2 4 2 2" xfId="8696" xr:uid="{00000000-0005-0000-0000-00009E1F0000}"/>
    <cellStyle name="Normal 9 5 2 2 4 3" xfId="7219" xr:uid="{00000000-0005-0000-0000-00009F1F0000}"/>
    <cellStyle name="Normal 9 5 2 2 4 4" xfId="4904" xr:uid="{00000000-0005-0000-0000-0000A01F0000}"/>
    <cellStyle name="Normal 9 5 2 2 5" xfId="527" xr:uid="{00000000-0005-0000-0000-0000A11F0000}"/>
    <cellStyle name="Normal 9 5 2 2 5 2" xfId="3374" xr:uid="{00000000-0005-0000-0000-0000A21F0000}"/>
    <cellStyle name="Normal 9 5 2 2 5 2 2" xfId="9218" xr:uid="{00000000-0005-0000-0000-0000A31F0000}"/>
    <cellStyle name="Normal 9 5 2 2 5 3" xfId="6371" xr:uid="{00000000-0005-0000-0000-0000A41F0000}"/>
    <cellStyle name="Normal 9 5 2 2 5 4" xfId="5426" xr:uid="{00000000-0005-0000-0000-0000A51F0000}"/>
    <cellStyle name="Normal 9 5 2 2 6" xfId="1999" xr:uid="{00000000-0005-0000-0000-0000A61F0000}"/>
    <cellStyle name="Normal 9 5 2 2 6 2" xfId="7843" xr:uid="{00000000-0005-0000-0000-0000A71F0000}"/>
    <cellStyle name="Normal 9 5 2 2 7" xfId="6059" xr:uid="{00000000-0005-0000-0000-0000A81F0000}"/>
    <cellStyle name="Normal 9 5 2 2 8" xfId="4051" xr:uid="{00000000-0005-0000-0000-0000A91F0000}"/>
    <cellStyle name="Normal 9 5 2 3" xfId="923" xr:uid="{00000000-0005-0000-0000-0000AA1F0000}"/>
    <cellStyle name="Normal 9 5 2 3 2" xfId="1503" xr:uid="{00000000-0005-0000-0000-0000AB1F0000}"/>
    <cellStyle name="Normal 9 5 2 3 2 2" xfId="2980" xr:uid="{00000000-0005-0000-0000-0000AC1F0000}"/>
    <cellStyle name="Normal 9 5 2 3 2 2 2" xfId="8824" xr:uid="{00000000-0005-0000-0000-0000AD1F0000}"/>
    <cellStyle name="Normal 9 5 2 3 2 3" xfId="7347" xr:uid="{00000000-0005-0000-0000-0000AE1F0000}"/>
    <cellStyle name="Normal 9 5 2 3 2 4" xfId="5032" xr:uid="{00000000-0005-0000-0000-0000AF1F0000}"/>
    <cellStyle name="Normal 9 5 2 3 3" xfId="2395" xr:uid="{00000000-0005-0000-0000-0000B01F0000}"/>
    <cellStyle name="Normal 9 5 2 3 3 2" xfId="8239" xr:uid="{00000000-0005-0000-0000-0000B11F0000}"/>
    <cellStyle name="Normal 9 5 2 3 4" xfId="6767" xr:uid="{00000000-0005-0000-0000-0000B21F0000}"/>
    <cellStyle name="Normal 9 5 2 3 5" xfId="4447" xr:uid="{00000000-0005-0000-0000-0000B31F0000}"/>
    <cellStyle name="Normal 9 5 2 4" xfId="667" xr:uid="{00000000-0005-0000-0000-0000B41F0000}"/>
    <cellStyle name="Normal 9 5 2 4 2" xfId="3567" xr:uid="{00000000-0005-0000-0000-0000B51F0000}"/>
    <cellStyle name="Normal 9 5 2 4 2 2" xfId="9411" xr:uid="{00000000-0005-0000-0000-0000B61F0000}"/>
    <cellStyle name="Normal 9 5 2 4 2 3" xfId="5619" xr:uid="{00000000-0005-0000-0000-0000B71F0000}"/>
    <cellStyle name="Normal 9 5 2 4 3" xfId="2139" xr:uid="{00000000-0005-0000-0000-0000B81F0000}"/>
    <cellStyle name="Normal 9 5 2 4 3 2" xfId="7983" xr:uid="{00000000-0005-0000-0000-0000B91F0000}"/>
    <cellStyle name="Normal 9 5 2 4 4" xfId="6511" xr:uid="{00000000-0005-0000-0000-0000BA1F0000}"/>
    <cellStyle name="Normal 9 5 2 4 5" xfId="4191" xr:uid="{00000000-0005-0000-0000-0000BB1F0000}"/>
    <cellStyle name="Normal 9 5 2 5" xfId="1247" xr:uid="{00000000-0005-0000-0000-0000BC1F0000}"/>
    <cellStyle name="Normal 9 5 2 5 2" xfId="2724" xr:uid="{00000000-0005-0000-0000-0000BD1F0000}"/>
    <cellStyle name="Normal 9 5 2 5 2 2" xfId="8568" xr:uid="{00000000-0005-0000-0000-0000BE1F0000}"/>
    <cellStyle name="Normal 9 5 2 5 3" xfId="7091" xr:uid="{00000000-0005-0000-0000-0000BF1F0000}"/>
    <cellStyle name="Normal 9 5 2 5 4" xfId="4776" xr:uid="{00000000-0005-0000-0000-0000C01F0000}"/>
    <cellStyle name="Normal 9 5 2 6" xfId="343" xr:uid="{00000000-0005-0000-0000-0000C11F0000}"/>
    <cellStyle name="Normal 9 5 2 6 2" xfId="3373" xr:uid="{00000000-0005-0000-0000-0000C21F0000}"/>
    <cellStyle name="Normal 9 5 2 6 2 2" xfId="9217" xr:uid="{00000000-0005-0000-0000-0000C31F0000}"/>
    <cellStyle name="Normal 9 5 2 6 3" xfId="6187" xr:uid="{00000000-0005-0000-0000-0000C41F0000}"/>
    <cellStyle name="Normal 9 5 2 6 4" xfId="5425" xr:uid="{00000000-0005-0000-0000-0000C51F0000}"/>
    <cellStyle name="Normal 9 5 2 7" xfId="1815" xr:uid="{00000000-0005-0000-0000-0000C61F0000}"/>
    <cellStyle name="Normal 9 5 2 7 2" xfId="7659" xr:uid="{00000000-0005-0000-0000-0000C71F0000}"/>
    <cellStyle name="Normal 9 5 2 8" xfId="5931" xr:uid="{00000000-0005-0000-0000-0000C81F0000}"/>
    <cellStyle name="Normal 9 5 2 9" xfId="3867" xr:uid="{00000000-0005-0000-0000-0000C91F0000}"/>
    <cellStyle name="Normal 9 5 3" xfId="129" xr:uid="{00000000-0005-0000-0000-0000CA1F0000}"/>
    <cellStyle name="Normal 9 5 3 2" xfId="257" xr:uid="{00000000-0005-0000-0000-0000CB1F0000}"/>
    <cellStyle name="Normal 9 5 3 2 2" xfId="1149" xr:uid="{00000000-0005-0000-0000-0000CC1F0000}"/>
    <cellStyle name="Normal 9 5 3 2 2 2" xfId="1729" xr:uid="{00000000-0005-0000-0000-0000CD1F0000}"/>
    <cellStyle name="Normal 9 5 3 2 2 2 2" xfId="3206" xr:uid="{00000000-0005-0000-0000-0000CE1F0000}"/>
    <cellStyle name="Normal 9 5 3 2 2 2 2 2" xfId="9050" xr:uid="{00000000-0005-0000-0000-0000CF1F0000}"/>
    <cellStyle name="Normal 9 5 3 2 2 2 3" xfId="7573" xr:uid="{00000000-0005-0000-0000-0000D01F0000}"/>
    <cellStyle name="Normal 9 5 3 2 2 2 4" xfId="5258" xr:uid="{00000000-0005-0000-0000-0000D11F0000}"/>
    <cellStyle name="Normal 9 5 3 2 2 3" xfId="2621" xr:uid="{00000000-0005-0000-0000-0000D21F0000}"/>
    <cellStyle name="Normal 9 5 3 2 2 3 2" xfId="8465" xr:uid="{00000000-0005-0000-0000-0000D31F0000}"/>
    <cellStyle name="Normal 9 5 3 2 2 4" xfId="6993" xr:uid="{00000000-0005-0000-0000-0000D41F0000}"/>
    <cellStyle name="Normal 9 5 3 2 2 5" xfId="4673" xr:uid="{00000000-0005-0000-0000-0000D51F0000}"/>
    <cellStyle name="Normal 9 5 3 2 3" xfId="837" xr:uid="{00000000-0005-0000-0000-0000D61F0000}"/>
    <cellStyle name="Normal 9 5 3 2 3 2" xfId="3737" xr:uid="{00000000-0005-0000-0000-0000D71F0000}"/>
    <cellStyle name="Normal 9 5 3 2 3 2 2" xfId="9581" xr:uid="{00000000-0005-0000-0000-0000D81F0000}"/>
    <cellStyle name="Normal 9 5 3 2 3 2 3" xfId="5789" xr:uid="{00000000-0005-0000-0000-0000D91F0000}"/>
    <cellStyle name="Normal 9 5 3 2 3 3" xfId="2309" xr:uid="{00000000-0005-0000-0000-0000DA1F0000}"/>
    <cellStyle name="Normal 9 5 3 2 3 3 2" xfId="8153" xr:uid="{00000000-0005-0000-0000-0000DB1F0000}"/>
    <cellStyle name="Normal 9 5 3 2 3 4" xfId="6681" xr:uid="{00000000-0005-0000-0000-0000DC1F0000}"/>
    <cellStyle name="Normal 9 5 3 2 3 5" xfId="4361" xr:uid="{00000000-0005-0000-0000-0000DD1F0000}"/>
    <cellStyle name="Normal 9 5 3 2 4" xfId="1417" xr:uid="{00000000-0005-0000-0000-0000DE1F0000}"/>
    <cellStyle name="Normal 9 5 3 2 4 2" xfId="2894" xr:uid="{00000000-0005-0000-0000-0000DF1F0000}"/>
    <cellStyle name="Normal 9 5 3 2 4 2 2" xfId="8738" xr:uid="{00000000-0005-0000-0000-0000E01F0000}"/>
    <cellStyle name="Normal 9 5 3 2 4 3" xfId="7261" xr:uid="{00000000-0005-0000-0000-0000E11F0000}"/>
    <cellStyle name="Normal 9 5 3 2 4 4" xfId="4946" xr:uid="{00000000-0005-0000-0000-0000E21F0000}"/>
    <cellStyle name="Normal 9 5 3 2 5" xfId="569" xr:uid="{00000000-0005-0000-0000-0000E31F0000}"/>
    <cellStyle name="Normal 9 5 3 2 5 2" xfId="3469" xr:uid="{00000000-0005-0000-0000-0000E41F0000}"/>
    <cellStyle name="Normal 9 5 3 2 5 2 2" xfId="9313" xr:uid="{00000000-0005-0000-0000-0000E51F0000}"/>
    <cellStyle name="Normal 9 5 3 2 5 3" xfId="6413" xr:uid="{00000000-0005-0000-0000-0000E61F0000}"/>
    <cellStyle name="Normal 9 5 3 2 5 4" xfId="5521" xr:uid="{00000000-0005-0000-0000-0000E71F0000}"/>
    <cellStyle name="Normal 9 5 3 2 6" xfId="2041" xr:uid="{00000000-0005-0000-0000-0000E81F0000}"/>
    <cellStyle name="Normal 9 5 3 2 6 2" xfId="7885" xr:uid="{00000000-0005-0000-0000-0000E91F0000}"/>
    <cellStyle name="Normal 9 5 3 2 7" xfId="6101" xr:uid="{00000000-0005-0000-0000-0000EA1F0000}"/>
    <cellStyle name="Normal 9 5 3 2 8" xfId="4093" xr:uid="{00000000-0005-0000-0000-0000EB1F0000}"/>
    <cellStyle name="Normal 9 5 3 3" xfId="965" xr:uid="{00000000-0005-0000-0000-0000EC1F0000}"/>
    <cellStyle name="Normal 9 5 3 3 2" xfId="1545" xr:uid="{00000000-0005-0000-0000-0000ED1F0000}"/>
    <cellStyle name="Normal 9 5 3 3 2 2" xfId="3022" xr:uid="{00000000-0005-0000-0000-0000EE1F0000}"/>
    <cellStyle name="Normal 9 5 3 3 2 2 2" xfId="8866" xr:uid="{00000000-0005-0000-0000-0000EF1F0000}"/>
    <cellStyle name="Normal 9 5 3 3 2 3" xfId="7389" xr:uid="{00000000-0005-0000-0000-0000F01F0000}"/>
    <cellStyle name="Normal 9 5 3 3 2 4" xfId="5074" xr:uid="{00000000-0005-0000-0000-0000F11F0000}"/>
    <cellStyle name="Normal 9 5 3 3 3" xfId="2437" xr:uid="{00000000-0005-0000-0000-0000F21F0000}"/>
    <cellStyle name="Normal 9 5 3 3 3 2" xfId="8281" xr:uid="{00000000-0005-0000-0000-0000F31F0000}"/>
    <cellStyle name="Normal 9 5 3 3 4" xfId="6809" xr:uid="{00000000-0005-0000-0000-0000F41F0000}"/>
    <cellStyle name="Normal 9 5 3 3 5" xfId="4489" xr:uid="{00000000-0005-0000-0000-0000F51F0000}"/>
    <cellStyle name="Normal 9 5 3 4" xfId="709" xr:uid="{00000000-0005-0000-0000-0000F61F0000}"/>
    <cellStyle name="Normal 9 5 3 4 2" xfId="3609" xr:uid="{00000000-0005-0000-0000-0000F71F0000}"/>
    <cellStyle name="Normal 9 5 3 4 2 2" xfId="9453" xr:uid="{00000000-0005-0000-0000-0000F81F0000}"/>
    <cellStyle name="Normal 9 5 3 4 2 3" xfId="5661" xr:uid="{00000000-0005-0000-0000-0000F91F0000}"/>
    <cellStyle name="Normal 9 5 3 4 3" xfId="2181" xr:uid="{00000000-0005-0000-0000-0000FA1F0000}"/>
    <cellStyle name="Normal 9 5 3 4 3 2" xfId="8025" xr:uid="{00000000-0005-0000-0000-0000FB1F0000}"/>
    <cellStyle name="Normal 9 5 3 4 4" xfId="6553" xr:uid="{00000000-0005-0000-0000-0000FC1F0000}"/>
    <cellStyle name="Normal 9 5 3 4 5" xfId="4233" xr:uid="{00000000-0005-0000-0000-0000FD1F0000}"/>
    <cellStyle name="Normal 9 5 3 5" xfId="1289" xr:uid="{00000000-0005-0000-0000-0000FE1F0000}"/>
    <cellStyle name="Normal 9 5 3 5 2" xfId="2766" xr:uid="{00000000-0005-0000-0000-0000FF1F0000}"/>
    <cellStyle name="Normal 9 5 3 5 2 2" xfId="8610" xr:uid="{00000000-0005-0000-0000-000000200000}"/>
    <cellStyle name="Normal 9 5 3 5 3" xfId="7133" xr:uid="{00000000-0005-0000-0000-000001200000}"/>
    <cellStyle name="Normal 9 5 3 5 4" xfId="4818" xr:uid="{00000000-0005-0000-0000-000002200000}"/>
    <cellStyle name="Normal 9 5 3 6" xfId="385" xr:uid="{00000000-0005-0000-0000-000003200000}"/>
    <cellStyle name="Normal 9 5 3 6 2" xfId="3238" xr:uid="{00000000-0005-0000-0000-000004200000}"/>
    <cellStyle name="Normal 9 5 3 6 2 2" xfId="9082" xr:uid="{00000000-0005-0000-0000-000005200000}"/>
    <cellStyle name="Normal 9 5 3 6 3" xfId="6229" xr:uid="{00000000-0005-0000-0000-000006200000}"/>
    <cellStyle name="Normal 9 5 3 6 4" xfId="5290" xr:uid="{00000000-0005-0000-0000-000007200000}"/>
    <cellStyle name="Normal 9 5 3 7" xfId="1857" xr:uid="{00000000-0005-0000-0000-000008200000}"/>
    <cellStyle name="Normal 9 5 3 7 2" xfId="7701" xr:uid="{00000000-0005-0000-0000-000009200000}"/>
    <cellStyle name="Normal 9 5 3 8" xfId="5973" xr:uid="{00000000-0005-0000-0000-00000A200000}"/>
    <cellStyle name="Normal 9 5 3 9" xfId="3909" xr:uid="{00000000-0005-0000-0000-00000B200000}"/>
    <cellStyle name="Normal 9 5 4" xfId="172" xr:uid="{00000000-0005-0000-0000-00000C200000}"/>
    <cellStyle name="Normal 9 5 4 2" xfId="1064" xr:uid="{00000000-0005-0000-0000-00000D200000}"/>
    <cellStyle name="Normal 9 5 4 2 2" xfId="1644" xr:uid="{00000000-0005-0000-0000-00000E200000}"/>
    <cellStyle name="Normal 9 5 4 2 2 2" xfId="3121" xr:uid="{00000000-0005-0000-0000-00000F200000}"/>
    <cellStyle name="Normal 9 5 4 2 2 2 2" xfId="8965" xr:uid="{00000000-0005-0000-0000-000010200000}"/>
    <cellStyle name="Normal 9 5 4 2 2 3" xfId="7488" xr:uid="{00000000-0005-0000-0000-000011200000}"/>
    <cellStyle name="Normal 9 5 4 2 2 4" xfId="5173" xr:uid="{00000000-0005-0000-0000-000012200000}"/>
    <cellStyle name="Normal 9 5 4 2 3" xfId="2536" xr:uid="{00000000-0005-0000-0000-000013200000}"/>
    <cellStyle name="Normal 9 5 4 2 3 2" xfId="8380" xr:uid="{00000000-0005-0000-0000-000014200000}"/>
    <cellStyle name="Normal 9 5 4 2 4" xfId="6908" xr:uid="{00000000-0005-0000-0000-000015200000}"/>
    <cellStyle name="Normal 9 5 4 2 5" xfId="4588" xr:uid="{00000000-0005-0000-0000-000016200000}"/>
    <cellStyle name="Normal 9 5 4 3" xfId="752" xr:uid="{00000000-0005-0000-0000-000017200000}"/>
    <cellStyle name="Normal 9 5 4 3 2" xfId="3652" xr:uid="{00000000-0005-0000-0000-000018200000}"/>
    <cellStyle name="Normal 9 5 4 3 2 2" xfId="9496" xr:uid="{00000000-0005-0000-0000-000019200000}"/>
    <cellStyle name="Normal 9 5 4 3 2 3" xfId="5704" xr:uid="{00000000-0005-0000-0000-00001A200000}"/>
    <cellStyle name="Normal 9 5 4 3 3" xfId="2224" xr:uid="{00000000-0005-0000-0000-00001B200000}"/>
    <cellStyle name="Normal 9 5 4 3 3 2" xfId="8068" xr:uid="{00000000-0005-0000-0000-00001C200000}"/>
    <cellStyle name="Normal 9 5 4 3 4" xfId="6596" xr:uid="{00000000-0005-0000-0000-00001D200000}"/>
    <cellStyle name="Normal 9 5 4 3 5" xfId="4276" xr:uid="{00000000-0005-0000-0000-00001E200000}"/>
    <cellStyle name="Normal 9 5 4 4" xfId="1332" xr:uid="{00000000-0005-0000-0000-00001F200000}"/>
    <cellStyle name="Normal 9 5 4 4 2" xfId="2809" xr:uid="{00000000-0005-0000-0000-000020200000}"/>
    <cellStyle name="Normal 9 5 4 4 2 2" xfId="8653" xr:uid="{00000000-0005-0000-0000-000021200000}"/>
    <cellStyle name="Normal 9 5 4 4 3" xfId="7176" xr:uid="{00000000-0005-0000-0000-000022200000}"/>
    <cellStyle name="Normal 9 5 4 4 4" xfId="4861" xr:uid="{00000000-0005-0000-0000-000023200000}"/>
    <cellStyle name="Normal 9 5 4 5" xfId="484" xr:uid="{00000000-0005-0000-0000-000024200000}"/>
    <cellStyle name="Normal 9 5 4 5 2" xfId="3315" xr:uid="{00000000-0005-0000-0000-000025200000}"/>
    <cellStyle name="Normal 9 5 4 5 2 2" xfId="9159" xr:uid="{00000000-0005-0000-0000-000026200000}"/>
    <cellStyle name="Normal 9 5 4 5 3" xfId="6328" xr:uid="{00000000-0005-0000-0000-000027200000}"/>
    <cellStyle name="Normal 9 5 4 5 4" xfId="5367" xr:uid="{00000000-0005-0000-0000-000028200000}"/>
    <cellStyle name="Normal 9 5 4 6" xfId="1956" xr:uid="{00000000-0005-0000-0000-000029200000}"/>
    <cellStyle name="Normal 9 5 4 6 2" xfId="7800" xr:uid="{00000000-0005-0000-0000-00002A200000}"/>
    <cellStyle name="Normal 9 5 4 7" xfId="6016" xr:uid="{00000000-0005-0000-0000-00002B200000}"/>
    <cellStyle name="Normal 9 5 4 8" xfId="4008" xr:uid="{00000000-0005-0000-0000-00002C200000}"/>
    <cellStyle name="Normal 9 5 5" xfId="441" xr:uid="{00000000-0005-0000-0000-00002D200000}"/>
    <cellStyle name="Normal 9 5 5 2" xfId="1021" xr:uid="{00000000-0005-0000-0000-00002E200000}"/>
    <cellStyle name="Normal 9 5 5 2 2" xfId="3781" xr:uid="{00000000-0005-0000-0000-00002F200000}"/>
    <cellStyle name="Normal 9 5 5 2 2 2" xfId="9625" xr:uid="{00000000-0005-0000-0000-000030200000}"/>
    <cellStyle name="Normal 9 5 5 2 2 3" xfId="5833" xr:uid="{00000000-0005-0000-0000-000031200000}"/>
    <cellStyle name="Normal 9 5 5 2 3" xfId="2493" xr:uid="{00000000-0005-0000-0000-000032200000}"/>
    <cellStyle name="Normal 9 5 5 2 3 2" xfId="8337" xr:uid="{00000000-0005-0000-0000-000033200000}"/>
    <cellStyle name="Normal 9 5 5 2 4" xfId="6865" xr:uid="{00000000-0005-0000-0000-000034200000}"/>
    <cellStyle name="Normal 9 5 5 2 5" xfId="4545" xr:uid="{00000000-0005-0000-0000-000035200000}"/>
    <cellStyle name="Normal 9 5 5 3" xfId="1601" xr:uid="{00000000-0005-0000-0000-000036200000}"/>
    <cellStyle name="Normal 9 5 5 3 2" xfId="3078" xr:uid="{00000000-0005-0000-0000-000037200000}"/>
    <cellStyle name="Normal 9 5 5 3 2 2" xfId="8922" xr:uid="{00000000-0005-0000-0000-000038200000}"/>
    <cellStyle name="Normal 9 5 5 3 3" xfId="7445" xr:uid="{00000000-0005-0000-0000-000039200000}"/>
    <cellStyle name="Normal 9 5 5 3 4" xfId="5130" xr:uid="{00000000-0005-0000-0000-00003A200000}"/>
    <cellStyle name="Normal 9 5 5 4" xfId="1913" xr:uid="{00000000-0005-0000-0000-00003B200000}"/>
    <cellStyle name="Normal 9 5 5 4 2" xfId="7757" xr:uid="{00000000-0005-0000-0000-00003C200000}"/>
    <cellStyle name="Normal 9 5 5 5" xfId="6285" xr:uid="{00000000-0005-0000-0000-00003D200000}"/>
    <cellStyle name="Normal 9 5 5 6" xfId="3965" xr:uid="{00000000-0005-0000-0000-00003E200000}"/>
    <cellStyle name="Normal 9 5 6" xfId="880" xr:uid="{00000000-0005-0000-0000-00003F200000}"/>
    <cellStyle name="Normal 9 5 6 2" xfId="1460" xr:uid="{00000000-0005-0000-0000-000040200000}"/>
    <cellStyle name="Normal 9 5 6 2 2" xfId="2937" xr:uid="{00000000-0005-0000-0000-000041200000}"/>
    <cellStyle name="Normal 9 5 6 2 2 2" xfId="8781" xr:uid="{00000000-0005-0000-0000-000042200000}"/>
    <cellStyle name="Normal 9 5 6 2 3" xfId="7304" xr:uid="{00000000-0005-0000-0000-000043200000}"/>
    <cellStyle name="Normal 9 5 6 2 4" xfId="4989" xr:uid="{00000000-0005-0000-0000-000044200000}"/>
    <cellStyle name="Normal 9 5 6 3" xfId="2352" xr:uid="{00000000-0005-0000-0000-000045200000}"/>
    <cellStyle name="Normal 9 5 6 3 2" xfId="8196" xr:uid="{00000000-0005-0000-0000-000046200000}"/>
    <cellStyle name="Normal 9 5 6 4" xfId="6724" xr:uid="{00000000-0005-0000-0000-000047200000}"/>
    <cellStyle name="Normal 9 5 6 5" xfId="4404" xr:uid="{00000000-0005-0000-0000-000048200000}"/>
    <cellStyle name="Normal 9 5 7" xfId="624" xr:uid="{00000000-0005-0000-0000-000049200000}"/>
    <cellStyle name="Normal 9 5 7 2" xfId="3524" xr:uid="{00000000-0005-0000-0000-00004A200000}"/>
    <cellStyle name="Normal 9 5 7 2 2" xfId="9368" xr:uid="{00000000-0005-0000-0000-00004B200000}"/>
    <cellStyle name="Normal 9 5 7 2 3" xfId="5576" xr:uid="{00000000-0005-0000-0000-00004C200000}"/>
    <cellStyle name="Normal 9 5 7 3" xfId="2096" xr:uid="{00000000-0005-0000-0000-00004D200000}"/>
    <cellStyle name="Normal 9 5 7 3 2" xfId="7940" xr:uid="{00000000-0005-0000-0000-00004E200000}"/>
    <cellStyle name="Normal 9 5 7 4" xfId="6468" xr:uid="{00000000-0005-0000-0000-00004F200000}"/>
    <cellStyle name="Normal 9 5 7 5" xfId="4148" xr:uid="{00000000-0005-0000-0000-000050200000}"/>
    <cellStyle name="Normal 9 5 8" xfId="1204" xr:uid="{00000000-0005-0000-0000-000051200000}"/>
    <cellStyle name="Normal 9 5 8 2" xfId="2681" xr:uid="{00000000-0005-0000-0000-000052200000}"/>
    <cellStyle name="Normal 9 5 8 2 2" xfId="8525" xr:uid="{00000000-0005-0000-0000-000053200000}"/>
    <cellStyle name="Normal 9 5 8 3" xfId="7048" xr:uid="{00000000-0005-0000-0000-000054200000}"/>
    <cellStyle name="Normal 9 5 8 4" xfId="4733" xr:uid="{00000000-0005-0000-0000-000055200000}"/>
    <cellStyle name="Normal 9 5 9" xfId="300" xr:uid="{00000000-0005-0000-0000-000056200000}"/>
    <cellStyle name="Normal 9 5 9 2" xfId="3421" xr:uid="{00000000-0005-0000-0000-000057200000}"/>
    <cellStyle name="Normal 9 5 9 2 2" xfId="9265" xr:uid="{00000000-0005-0000-0000-000058200000}"/>
    <cellStyle name="Normal 9 5 9 3" xfId="6144" xr:uid="{00000000-0005-0000-0000-000059200000}"/>
    <cellStyle name="Normal 9 5 9 4" xfId="5473" xr:uid="{00000000-0005-0000-0000-00005A200000}"/>
    <cellStyle name="Normal_SWMF 09-17 2" xfId="28" xr:uid="{00000000-0005-0000-0000-00005B200000}"/>
    <cellStyle name="Percent" xfId="1" builtinId="5"/>
    <cellStyle name="Percent 2" xfId="3" xr:uid="{00000000-0005-0000-0000-00005D200000}"/>
    <cellStyle name="Percent 2 2" xfId="11" xr:uid="{00000000-0005-0000-0000-00005E200000}"/>
    <cellStyle name="Percent 3" xfId="6" xr:uid="{00000000-0005-0000-0000-00005F200000}"/>
    <cellStyle name="Percent 3 10" xfId="864" xr:uid="{00000000-0005-0000-0000-000060200000}"/>
    <cellStyle name="Percent 3 10 2" xfId="1444" xr:uid="{00000000-0005-0000-0000-000061200000}"/>
    <cellStyle name="Percent 3 10 2 2" xfId="2921" xr:uid="{00000000-0005-0000-0000-000062200000}"/>
    <cellStyle name="Percent 3 10 2 2 2" xfId="8765" xr:uid="{00000000-0005-0000-0000-000063200000}"/>
    <cellStyle name="Percent 3 10 2 3" xfId="7288" xr:uid="{00000000-0005-0000-0000-000064200000}"/>
    <cellStyle name="Percent 3 10 2 4" xfId="4973" xr:uid="{00000000-0005-0000-0000-000065200000}"/>
    <cellStyle name="Percent 3 10 3" xfId="2336" xr:uid="{00000000-0005-0000-0000-000066200000}"/>
    <cellStyle name="Percent 3 10 3 2" xfId="8180" xr:uid="{00000000-0005-0000-0000-000067200000}"/>
    <cellStyle name="Percent 3 10 4" xfId="6708" xr:uid="{00000000-0005-0000-0000-000068200000}"/>
    <cellStyle name="Percent 3 10 5" xfId="4388" xr:uid="{00000000-0005-0000-0000-000069200000}"/>
    <cellStyle name="Percent 3 11" xfId="596" xr:uid="{00000000-0005-0000-0000-00006A200000}"/>
    <cellStyle name="Percent 3 11 2" xfId="3496" xr:uid="{00000000-0005-0000-0000-00006B200000}"/>
    <cellStyle name="Percent 3 11 2 2" xfId="9340" xr:uid="{00000000-0005-0000-0000-00006C200000}"/>
    <cellStyle name="Percent 3 11 2 3" xfId="5548" xr:uid="{00000000-0005-0000-0000-00006D200000}"/>
    <cellStyle name="Percent 3 11 3" xfId="2068" xr:uid="{00000000-0005-0000-0000-00006E200000}"/>
    <cellStyle name="Percent 3 11 3 2" xfId="7912" xr:uid="{00000000-0005-0000-0000-00006F200000}"/>
    <cellStyle name="Percent 3 11 4" xfId="6440" xr:uid="{00000000-0005-0000-0000-000070200000}"/>
    <cellStyle name="Percent 3 11 5" xfId="4120" xr:uid="{00000000-0005-0000-0000-000071200000}"/>
    <cellStyle name="Percent 3 12" xfId="1176" xr:uid="{00000000-0005-0000-0000-000072200000}"/>
    <cellStyle name="Percent 3 12 2" xfId="2649" xr:uid="{00000000-0005-0000-0000-000073200000}"/>
    <cellStyle name="Percent 3 12 2 2" xfId="8493" xr:uid="{00000000-0005-0000-0000-000074200000}"/>
    <cellStyle name="Percent 3 12 3" xfId="7020" xr:uid="{00000000-0005-0000-0000-000075200000}"/>
    <cellStyle name="Percent 3 12 4" xfId="4701" xr:uid="{00000000-0005-0000-0000-000076200000}"/>
    <cellStyle name="Percent 3 13" xfId="284" xr:uid="{00000000-0005-0000-0000-000077200000}"/>
    <cellStyle name="Percent 3 13 2" xfId="3378" xr:uid="{00000000-0005-0000-0000-000078200000}"/>
    <cellStyle name="Percent 3 13 2 2" xfId="9222" xr:uid="{00000000-0005-0000-0000-000079200000}"/>
    <cellStyle name="Percent 3 13 3" xfId="6128" xr:uid="{00000000-0005-0000-0000-00007A200000}"/>
    <cellStyle name="Percent 3 13 4" xfId="5430" xr:uid="{00000000-0005-0000-0000-00007B200000}"/>
    <cellStyle name="Percent 3 14" xfId="1756" xr:uid="{00000000-0005-0000-0000-00007C200000}"/>
    <cellStyle name="Percent 3 14 2" xfId="7600" xr:uid="{00000000-0005-0000-0000-00007D200000}"/>
    <cellStyle name="Percent 3 15" xfId="5860" xr:uid="{00000000-0005-0000-0000-00007E200000}"/>
    <cellStyle name="Percent 3 16" xfId="3808" xr:uid="{00000000-0005-0000-0000-00007F200000}"/>
    <cellStyle name="Percent 3 2" xfId="20" xr:uid="{00000000-0005-0000-0000-000080200000}"/>
    <cellStyle name="Percent 3 2 10" xfId="291" xr:uid="{00000000-0005-0000-0000-000081200000}"/>
    <cellStyle name="Percent 3 2 10 2" xfId="3343" xr:uid="{00000000-0005-0000-0000-000082200000}"/>
    <cellStyle name="Percent 3 2 10 2 2" xfId="9187" xr:uid="{00000000-0005-0000-0000-000083200000}"/>
    <cellStyle name="Percent 3 2 10 3" xfId="6135" xr:uid="{00000000-0005-0000-0000-000084200000}"/>
    <cellStyle name="Percent 3 2 10 4" xfId="5395" xr:uid="{00000000-0005-0000-0000-000085200000}"/>
    <cellStyle name="Percent 3 2 11" xfId="1763" xr:uid="{00000000-0005-0000-0000-000086200000}"/>
    <cellStyle name="Percent 3 2 11 2" xfId="7607" xr:uid="{00000000-0005-0000-0000-000087200000}"/>
    <cellStyle name="Percent 3 2 12" xfId="5867" xr:uid="{00000000-0005-0000-0000-000088200000}"/>
    <cellStyle name="Percent 3 2 13" xfId="3815" xr:uid="{00000000-0005-0000-0000-000089200000}"/>
    <cellStyle name="Percent 3 2 2" xfId="46" xr:uid="{00000000-0005-0000-0000-00008A200000}"/>
    <cellStyle name="Percent 3 2 2 10" xfId="1775" xr:uid="{00000000-0005-0000-0000-00008B200000}"/>
    <cellStyle name="Percent 3 2 2 10 2" xfId="7619" xr:uid="{00000000-0005-0000-0000-00008C200000}"/>
    <cellStyle name="Percent 3 2 2 11" xfId="5891" xr:uid="{00000000-0005-0000-0000-00008D200000}"/>
    <cellStyle name="Percent 3 2 2 12" xfId="3827" xr:uid="{00000000-0005-0000-0000-00008E200000}"/>
    <cellStyle name="Percent 3 2 2 2" xfId="90" xr:uid="{00000000-0005-0000-0000-00008F200000}"/>
    <cellStyle name="Percent 3 2 2 2 2" xfId="218" xr:uid="{00000000-0005-0000-0000-000090200000}"/>
    <cellStyle name="Percent 3 2 2 2 2 2" xfId="1110" xr:uid="{00000000-0005-0000-0000-000091200000}"/>
    <cellStyle name="Percent 3 2 2 2 2 2 2" xfId="1690" xr:uid="{00000000-0005-0000-0000-000092200000}"/>
    <cellStyle name="Percent 3 2 2 2 2 2 2 2" xfId="3167" xr:uid="{00000000-0005-0000-0000-000093200000}"/>
    <cellStyle name="Percent 3 2 2 2 2 2 2 2 2" xfId="9011" xr:uid="{00000000-0005-0000-0000-000094200000}"/>
    <cellStyle name="Percent 3 2 2 2 2 2 2 3" xfId="7534" xr:uid="{00000000-0005-0000-0000-000095200000}"/>
    <cellStyle name="Percent 3 2 2 2 2 2 2 4" xfId="5219" xr:uid="{00000000-0005-0000-0000-000096200000}"/>
    <cellStyle name="Percent 3 2 2 2 2 2 3" xfId="2582" xr:uid="{00000000-0005-0000-0000-000097200000}"/>
    <cellStyle name="Percent 3 2 2 2 2 2 3 2" xfId="8426" xr:uid="{00000000-0005-0000-0000-000098200000}"/>
    <cellStyle name="Percent 3 2 2 2 2 2 4" xfId="6954" xr:uid="{00000000-0005-0000-0000-000099200000}"/>
    <cellStyle name="Percent 3 2 2 2 2 2 5" xfId="4634" xr:uid="{00000000-0005-0000-0000-00009A200000}"/>
    <cellStyle name="Percent 3 2 2 2 2 3" xfId="798" xr:uid="{00000000-0005-0000-0000-00009B200000}"/>
    <cellStyle name="Percent 3 2 2 2 2 3 2" xfId="3698" xr:uid="{00000000-0005-0000-0000-00009C200000}"/>
    <cellStyle name="Percent 3 2 2 2 2 3 2 2" xfId="9542" xr:uid="{00000000-0005-0000-0000-00009D200000}"/>
    <cellStyle name="Percent 3 2 2 2 2 3 2 3" xfId="5750" xr:uid="{00000000-0005-0000-0000-00009E200000}"/>
    <cellStyle name="Percent 3 2 2 2 2 3 3" xfId="2270" xr:uid="{00000000-0005-0000-0000-00009F200000}"/>
    <cellStyle name="Percent 3 2 2 2 2 3 3 2" xfId="8114" xr:uid="{00000000-0005-0000-0000-0000A0200000}"/>
    <cellStyle name="Percent 3 2 2 2 2 3 4" xfId="6642" xr:uid="{00000000-0005-0000-0000-0000A1200000}"/>
    <cellStyle name="Percent 3 2 2 2 2 3 5" xfId="4322" xr:uid="{00000000-0005-0000-0000-0000A2200000}"/>
    <cellStyle name="Percent 3 2 2 2 2 4" xfId="1378" xr:uid="{00000000-0005-0000-0000-0000A3200000}"/>
    <cellStyle name="Percent 3 2 2 2 2 4 2" xfId="2855" xr:uid="{00000000-0005-0000-0000-0000A4200000}"/>
    <cellStyle name="Percent 3 2 2 2 2 4 2 2" xfId="8699" xr:uid="{00000000-0005-0000-0000-0000A5200000}"/>
    <cellStyle name="Percent 3 2 2 2 2 4 3" xfId="7222" xr:uid="{00000000-0005-0000-0000-0000A6200000}"/>
    <cellStyle name="Percent 3 2 2 2 2 4 4" xfId="4907" xr:uid="{00000000-0005-0000-0000-0000A7200000}"/>
    <cellStyle name="Percent 3 2 2 2 2 5" xfId="530" xr:uid="{00000000-0005-0000-0000-0000A8200000}"/>
    <cellStyle name="Percent 3 2 2 2 2 5 2" xfId="3426" xr:uid="{00000000-0005-0000-0000-0000A9200000}"/>
    <cellStyle name="Percent 3 2 2 2 2 5 2 2" xfId="9270" xr:uid="{00000000-0005-0000-0000-0000AA200000}"/>
    <cellStyle name="Percent 3 2 2 2 2 5 3" xfId="6374" xr:uid="{00000000-0005-0000-0000-0000AB200000}"/>
    <cellStyle name="Percent 3 2 2 2 2 5 4" xfId="5478" xr:uid="{00000000-0005-0000-0000-0000AC200000}"/>
    <cellStyle name="Percent 3 2 2 2 2 6" xfId="2002" xr:uid="{00000000-0005-0000-0000-0000AD200000}"/>
    <cellStyle name="Percent 3 2 2 2 2 6 2" xfId="7846" xr:uid="{00000000-0005-0000-0000-0000AE200000}"/>
    <cellStyle name="Percent 3 2 2 2 2 7" xfId="6062" xr:uid="{00000000-0005-0000-0000-0000AF200000}"/>
    <cellStyle name="Percent 3 2 2 2 2 8" xfId="4054" xr:uid="{00000000-0005-0000-0000-0000B0200000}"/>
    <cellStyle name="Percent 3 2 2 2 3" xfId="926" xr:uid="{00000000-0005-0000-0000-0000B1200000}"/>
    <cellStyle name="Percent 3 2 2 2 3 2" xfId="1506" xr:uid="{00000000-0005-0000-0000-0000B2200000}"/>
    <cellStyle name="Percent 3 2 2 2 3 2 2" xfId="2983" xr:uid="{00000000-0005-0000-0000-0000B3200000}"/>
    <cellStyle name="Percent 3 2 2 2 3 2 2 2" xfId="8827" xr:uid="{00000000-0005-0000-0000-0000B4200000}"/>
    <cellStyle name="Percent 3 2 2 2 3 2 3" xfId="7350" xr:uid="{00000000-0005-0000-0000-0000B5200000}"/>
    <cellStyle name="Percent 3 2 2 2 3 2 4" xfId="5035" xr:uid="{00000000-0005-0000-0000-0000B6200000}"/>
    <cellStyle name="Percent 3 2 2 2 3 3" xfId="2398" xr:uid="{00000000-0005-0000-0000-0000B7200000}"/>
    <cellStyle name="Percent 3 2 2 2 3 3 2" xfId="8242" xr:uid="{00000000-0005-0000-0000-0000B8200000}"/>
    <cellStyle name="Percent 3 2 2 2 3 4" xfId="6770" xr:uid="{00000000-0005-0000-0000-0000B9200000}"/>
    <cellStyle name="Percent 3 2 2 2 3 5" xfId="4450" xr:uid="{00000000-0005-0000-0000-0000BA200000}"/>
    <cellStyle name="Percent 3 2 2 2 4" xfId="670" xr:uid="{00000000-0005-0000-0000-0000BB200000}"/>
    <cellStyle name="Percent 3 2 2 2 4 2" xfId="3570" xr:uid="{00000000-0005-0000-0000-0000BC200000}"/>
    <cellStyle name="Percent 3 2 2 2 4 2 2" xfId="9414" xr:uid="{00000000-0005-0000-0000-0000BD200000}"/>
    <cellStyle name="Percent 3 2 2 2 4 2 3" xfId="5622" xr:uid="{00000000-0005-0000-0000-0000BE200000}"/>
    <cellStyle name="Percent 3 2 2 2 4 3" xfId="2142" xr:uid="{00000000-0005-0000-0000-0000BF200000}"/>
    <cellStyle name="Percent 3 2 2 2 4 3 2" xfId="7986" xr:uid="{00000000-0005-0000-0000-0000C0200000}"/>
    <cellStyle name="Percent 3 2 2 2 4 4" xfId="6514" xr:uid="{00000000-0005-0000-0000-0000C1200000}"/>
    <cellStyle name="Percent 3 2 2 2 4 5" xfId="4194" xr:uid="{00000000-0005-0000-0000-0000C2200000}"/>
    <cellStyle name="Percent 3 2 2 2 5" xfId="1250" xr:uid="{00000000-0005-0000-0000-0000C3200000}"/>
    <cellStyle name="Percent 3 2 2 2 5 2" xfId="2727" xr:uid="{00000000-0005-0000-0000-0000C4200000}"/>
    <cellStyle name="Percent 3 2 2 2 5 2 2" xfId="8571" xr:uid="{00000000-0005-0000-0000-0000C5200000}"/>
    <cellStyle name="Percent 3 2 2 2 5 3" xfId="7094" xr:uid="{00000000-0005-0000-0000-0000C6200000}"/>
    <cellStyle name="Percent 3 2 2 2 5 4" xfId="4779" xr:uid="{00000000-0005-0000-0000-0000C7200000}"/>
    <cellStyle name="Percent 3 2 2 2 6" xfId="346" xr:uid="{00000000-0005-0000-0000-0000C8200000}"/>
    <cellStyle name="Percent 3 2 2 2 6 2" xfId="3387" xr:uid="{00000000-0005-0000-0000-0000C9200000}"/>
    <cellStyle name="Percent 3 2 2 2 6 2 2" xfId="9231" xr:uid="{00000000-0005-0000-0000-0000CA200000}"/>
    <cellStyle name="Percent 3 2 2 2 6 3" xfId="6190" xr:uid="{00000000-0005-0000-0000-0000CB200000}"/>
    <cellStyle name="Percent 3 2 2 2 6 4" xfId="5439" xr:uid="{00000000-0005-0000-0000-0000CC200000}"/>
    <cellStyle name="Percent 3 2 2 2 7" xfId="1818" xr:uid="{00000000-0005-0000-0000-0000CD200000}"/>
    <cellStyle name="Percent 3 2 2 2 7 2" xfId="7662" xr:uid="{00000000-0005-0000-0000-0000CE200000}"/>
    <cellStyle name="Percent 3 2 2 2 8" xfId="5934" xr:uid="{00000000-0005-0000-0000-0000CF200000}"/>
    <cellStyle name="Percent 3 2 2 2 9" xfId="3870" xr:uid="{00000000-0005-0000-0000-0000D0200000}"/>
    <cellStyle name="Percent 3 2 2 3" xfId="132" xr:uid="{00000000-0005-0000-0000-0000D1200000}"/>
    <cellStyle name="Percent 3 2 2 3 2" xfId="260" xr:uid="{00000000-0005-0000-0000-0000D2200000}"/>
    <cellStyle name="Percent 3 2 2 3 2 2" xfId="1152" xr:uid="{00000000-0005-0000-0000-0000D3200000}"/>
    <cellStyle name="Percent 3 2 2 3 2 2 2" xfId="1732" xr:uid="{00000000-0005-0000-0000-0000D4200000}"/>
    <cellStyle name="Percent 3 2 2 3 2 2 2 2" xfId="3209" xr:uid="{00000000-0005-0000-0000-0000D5200000}"/>
    <cellStyle name="Percent 3 2 2 3 2 2 2 2 2" xfId="9053" xr:uid="{00000000-0005-0000-0000-0000D6200000}"/>
    <cellStyle name="Percent 3 2 2 3 2 2 2 3" xfId="7576" xr:uid="{00000000-0005-0000-0000-0000D7200000}"/>
    <cellStyle name="Percent 3 2 2 3 2 2 2 4" xfId="5261" xr:uid="{00000000-0005-0000-0000-0000D8200000}"/>
    <cellStyle name="Percent 3 2 2 3 2 2 3" xfId="2624" xr:uid="{00000000-0005-0000-0000-0000D9200000}"/>
    <cellStyle name="Percent 3 2 2 3 2 2 3 2" xfId="8468" xr:uid="{00000000-0005-0000-0000-0000DA200000}"/>
    <cellStyle name="Percent 3 2 2 3 2 2 4" xfId="6996" xr:uid="{00000000-0005-0000-0000-0000DB200000}"/>
    <cellStyle name="Percent 3 2 2 3 2 2 5" xfId="4676" xr:uid="{00000000-0005-0000-0000-0000DC200000}"/>
    <cellStyle name="Percent 3 2 2 3 2 3" xfId="840" xr:uid="{00000000-0005-0000-0000-0000DD200000}"/>
    <cellStyle name="Percent 3 2 2 3 2 3 2" xfId="3740" xr:uid="{00000000-0005-0000-0000-0000DE200000}"/>
    <cellStyle name="Percent 3 2 2 3 2 3 2 2" xfId="9584" xr:uid="{00000000-0005-0000-0000-0000DF200000}"/>
    <cellStyle name="Percent 3 2 2 3 2 3 2 3" xfId="5792" xr:uid="{00000000-0005-0000-0000-0000E0200000}"/>
    <cellStyle name="Percent 3 2 2 3 2 3 3" xfId="2312" xr:uid="{00000000-0005-0000-0000-0000E1200000}"/>
    <cellStyle name="Percent 3 2 2 3 2 3 3 2" xfId="8156" xr:uid="{00000000-0005-0000-0000-0000E2200000}"/>
    <cellStyle name="Percent 3 2 2 3 2 3 4" xfId="6684" xr:uid="{00000000-0005-0000-0000-0000E3200000}"/>
    <cellStyle name="Percent 3 2 2 3 2 3 5" xfId="4364" xr:uid="{00000000-0005-0000-0000-0000E4200000}"/>
    <cellStyle name="Percent 3 2 2 3 2 4" xfId="1420" xr:uid="{00000000-0005-0000-0000-0000E5200000}"/>
    <cellStyle name="Percent 3 2 2 3 2 4 2" xfId="2897" xr:uid="{00000000-0005-0000-0000-0000E6200000}"/>
    <cellStyle name="Percent 3 2 2 3 2 4 2 2" xfId="8741" xr:uid="{00000000-0005-0000-0000-0000E7200000}"/>
    <cellStyle name="Percent 3 2 2 3 2 4 3" xfId="7264" xr:uid="{00000000-0005-0000-0000-0000E8200000}"/>
    <cellStyle name="Percent 3 2 2 3 2 4 4" xfId="4949" xr:uid="{00000000-0005-0000-0000-0000E9200000}"/>
    <cellStyle name="Percent 3 2 2 3 2 5" xfId="572" xr:uid="{00000000-0005-0000-0000-0000EA200000}"/>
    <cellStyle name="Percent 3 2 2 3 2 5 2" xfId="3472" xr:uid="{00000000-0005-0000-0000-0000EB200000}"/>
    <cellStyle name="Percent 3 2 2 3 2 5 2 2" xfId="9316" xr:uid="{00000000-0005-0000-0000-0000EC200000}"/>
    <cellStyle name="Percent 3 2 2 3 2 5 3" xfId="6416" xr:uid="{00000000-0005-0000-0000-0000ED200000}"/>
    <cellStyle name="Percent 3 2 2 3 2 5 4" xfId="5524" xr:uid="{00000000-0005-0000-0000-0000EE200000}"/>
    <cellStyle name="Percent 3 2 2 3 2 6" xfId="2044" xr:uid="{00000000-0005-0000-0000-0000EF200000}"/>
    <cellStyle name="Percent 3 2 2 3 2 6 2" xfId="7888" xr:uid="{00000000-0005-0000-0000-0000F0200000}"/>
    <cellStyle name="Percent 3 2 2 3 2 7" xfId="6104" xr:uid="{00000000-0005-0000-0000-0000F1200000}"/>
    <cellStyle name="Percent 3 2 2 3 2 8" xfId="4096" xr:uid="{00000000-0005-0000-0000-0000F2200000}"/>
    <cellStyle name="Percent 3 2 2 3 3" xfId="968" xr:uid="{00000000-0005-0000-0000-0000F3200000}"/>
    <cellStyle name="Percent 3 2 2 3 3 2" xfId="1548" xr:uid="{00000000-0005-0000-0000-0000F4200000}"/>
    <cellStyle name="Percent 3 2 2 3 3 2 2" xfId="3025" xr:uid="{00000000-0005-0000-0000-0000F5200000}"/>
    <cellStyle name="Percent 3 2 2 3 3 2 2 2" xfId="8869" xr:uid="{00000000-0005-0000-0000-0000F6200000}"/>
    <cellStyle name="Percent 3 2 2 3 3 2 3" xfId="7392" xr:uid="{00000000-0005-0000-0000-0000F7200000}"/>
    <cellStyle name="Percent 3 2 2 3 3 2 4" xfId="5077" xr:uid="{00000000-0005-0000-0000-0000F8200000}"/>
    <cellStyle name="Percent 3 2 2 3 3 3" xfId="2440" xr:uid="{00000000-0005-0000-0000-0000F9200000}"/>
    <cellStyle name="Percent 3 2 2 3 3 3 2" xfId="8284" xr:uid="{00000000-0005-0000-0000-0000FA200000}"/>
    <cellStyle name="Percent 3 2 2 3 3 4" xfId="6812" xr:uid="{00000000-0005-0000-0000-0000FB200000}"/>
    <cellStyle name="Percent 3 2 2 3 3 5" xfId="4492" xr:uid="{00000000-0005-0000-0000-0000FC200000}"/>
    <cellStyle name="Percent 3 2 2 3 4" xfId="712" xr:uid="{00000000-0005-0000-0000-0000FD200000}"/>
    <cellStyle name="Percent 3 2 2 3 4 2" xfId="3612" xr:uid="{00000000-0005-0000-0000-0000FE200000}"/>
    <cellStyle name="Percent 3 2 2 3 4 2 2" xfId="9456" xr:uid="{00000000-0005-0000-0000-0000FF200000}"/>
    <cellStyle name="Percent 3 2 2 3 4 2 3" xfId="5664" xr:uid="{00000000-0005-0000-0000-000000210000}"/>
    <cellStyle name="Percent 3 2 2 3 4 3" xfId="2184" xr:uid="{00000000-0005-0000-0000-000001210000}"/>
    <cellStyle name="Percent 3 2 2 3 4 3 2" xfId="8028" xr:uid="{00000000-0005-0000-0000-000002210000}"/>
    <cellStyle name="Percent 3 2 2 3 4 4" xfId="6556" xr:uid="{00000000-0005-0000-0000-000003210000}"/>
    <cellStyle name="Percent 3 2 2 3 4 5" xfId="4236" xr:uid="{00000000-0005-0000-0000-000004210000}"/>
    <cellStyle name="Percent 3 2 2 3 5" xfId="1292" xr:uid="{00000000-0005-0000-0000-000005210000}"/>
    <cellStyle name="Percent 3 2 2 3 5 2" xfId="2769" xr:uid="{00000000-0005-0000-0000-000006210000}"/>
    <cellStyle name="Percent 3 2 2 3 5 2 2" xfId="8613" xr:uid="{00000000-0005-0000-0000-000007210000}"/>
    <cellStyle name="Percent 3 2 2 3 5 3" xfId="7136" xr:uid="{00000000-0005-0000-0000-000008210000}"/>
    <cellStyle name="Percent 3 2 2 3 5 4" xfId="4821" xr:uid="{00000000-0005-0000-0000-000009210000}"/>
    <cellStyle name="Percent 3 2 2 3 6" xfId="388" xr:uid="{00000000-0005-0000-0000-00000A210000}"/>
    <cellStyle name="Percent 3 2 2 3 6 2" xfId="3439" xr:uid="{00000000-0005-0000-0000-00000B210000}"/>
    <cellStyle name="Percent 3 2 2 3 6 2 2" xfId="9283" xr:uid="{00000000-0005-0000-0000-00000C210000}"/>
    <cellStyle name="Percent 3 2 2 3 6 3" xfId="6232" xr:uid="{00000000-0005-0000-0000-00000D210000}"/>
    <cellStyle name="Percent 3 2 2 3 6 4" xfId="5491" xr:uid="{00000000-0005-0000-0000-00000E210000}"/>
    <cellStyle name="Percent 3 2 2 3 7" xfId="1860" xr:uid="{00000000-0005-0000-0000-00000F210000}"/>
    <cellStyle name="Percent 3 2 2 3 7 2" xfId="7704" xr:uid="{00000000-0005-0000-0000-000010210000}"/>
    <cellStyle name="Percent 3 2 2 3 8" xfId="5976" xr:uid="{00000000-0005-0000-0000-000011210000}"/>
    <cellStyle name="Percent 3 2 2 3 9" xfId="3912" xr:uid="{00000000-0005-0000-0000-000012210000}"/>
    <cellStyle name="Percent 3 2 2 4" xfId="175" xr:uid="{00000000-0005-0000-0000-000013210000}"/>
    <cellStyle name="Percent 3 2 2 4 2" xfId="1067" xr:uid="{00000000-0005-0000-0000-000014210000}"/>
    <cellStyle name="Percent 3 2 2 4 2 2" xfId="1647" xr:uid="{00000000-0005-0000-0000-000015210000}"/>
    <cellStyle name="Percent 3 2 2 4 2 2 2" xfId="3124" xr:uid="{00000000-0005-0000-0000-000016210000}"/>
    <cellStyle name="Percent 3 2 2 4 2 2 2 2" xfId="8968" xr:uid="{00000000-0005-0000-0000-000017210000}"/>
    <cellStyle name="Percent 3 2 2 4 2 2 3" xfId="7491" xr:uid="{00000000-0005-0000-0000-000018210000}"/>
    <cellStyle name="Percent 3 2 2 4 2 2 4" xfId="5176" xr:uid="{00000000-0005-0000-0000-000019210000}"/>
    <cellStyle name="Percent 3 2 2 4 2 3" xfId="2539" xr:uid="{00000000-0005-0000-0000-00001A210000}"/>
    <cellStyle name="Percent 3 2 2 4 2 3 2" xfId="8383" xr:uid="{00000000-0005-0000-0000-00001B210000}"/>
    <cellStyle name="Percent 3 2 2 4 2 4" xfId="6911" xr:uid="{00000000-0005-0000-0000-00001C210000}"/>
    <cellStyle name="Percent 3 2 2 4 2 5" xfId="4591" xr:uid="{00000000-0005-0000-0000-00001D210000}"/>
    <cellStyle name="Percent 3 2 2 4 3" xfId="755" xr:uid="{00000000-0005-0000-0000-00001E210000}"/>
    <cellStyle name="Percent 3 2 2 4 3 2" xfId="3655" xr:uid="{00000000-0005-0000-0000-00001F210000}"/>
    <cellStyle name="Percent 3 2 2 4 3 2 2" xfId="9499" xr:uid="{00000000-0005-0000-0000-000020210000}"/>
    <cellStyle name="Percent 3 2 2 4 3 2 3" xfId="5707" xr:uid="{00000000-0005-0000-0000-000021210000}"/>
    <cellStyle name="Percent 3 2 2 4 3 3" xfId="2227" xr:uid="{00000000-0005-0000-0000-000022210000}"/>
    <cellStyle name="Percent 3 2 2 4 3 3 2" xfId="8071" xr:uid="{00000000-0005-0000-0000-000023210000}"/>
    <cellStyle name="Percent 3 2 2 4 3 4" xfId="6599" xr:uid="{00000000-0005-0000-0000-000024210000}"/>
    <cellStyle name="Percent 3 2 2 4 3 5" xfId="4279" xr:uid="{00000000-0005-0000-0000-000025210000}"/>
    <cellStyle name="Percent 3 2 2 4 4" xfId="1335" xr:uid="{00000000-0005-0000-0000-000026210000}"/>
    <cellStyle name="Percent 3 2 2 4 4 2" xfId="2812" xr:uid="{00000000-0005-0000-0000-000027210000}"/>
    <cellStyle name="Percent 3 2 2 4 4 2 2" xfId="8656" xr:uid="{00000000-0005-0000-0000-000028210000}"/>
    <cellStyle name="Percent 3 2 2 4 4 3" xfId="7179" xr:uid="{00000000-0005-0000-0000-000029210000}"/>
    <cellStyle name="Percent 3 2 2 4 4 4" xfId="4864" xr:uid="{00000000-0005-0000-0000-00002A210000}"/>
    <cellStyle name="Percent 3 2 2 4 5" xfId="487" xr:uid="{00000000-0005-0000-0000-00002B210000}"/>
    <cellStyle name="Percent 3 2 2 4 5 2" xfId="3277" xr:uid="{00000000-0005-0000-0000-00002C210000}"/>
    <cellStyle name="Percent 3 2 2 4 5 2 2" xfId="9121" xr:uid="{00000000-0005-0000-0000-00002D210000}"/>
    <cellStyle name="Percent 3 2 2 4 5 3" xfId="6331" xr:uid="{00000000-0005-0000-0000-00002E210000}"/>
    <cellStyle name="Percent 3 2 2 4 5 4" xfId="5329" xr:uid="{00000000-0005-0000-0000-00002F210000}"/>
    <cellStyle name="Percent 3 2 2 4 6" xfId="1959" xr:uid="{00000000-0005-0000-0000-000030210000}"/>
    <cellStyle name="Percent 3 2 2 4 6 2" xfId="7803" xr:uid="{00000000-0005-0000-0000-000031210000}"/>
    <cellStyle name="Percent 3 2 2 4 7" xfId="6019" xr:uid="{00000000-0005-0000-0000-000032210000}"/>
    <cellStyle name="Percent 3 2 2 4 8" xfId="4011" xr:uid="{00000000-0005-0000-0000-000033210000}"/>
    <cellStyle name="Percent 3 2 2 5" xfId="444" xr:uid="{00000000-0005-0000-0000-000034210000}"/>
    <cellStyle name="Percent 3 2 2 5 2" xfId="1024" xr:uid="{00000000-0005-0000-0000-000035210000}"/>
    <cellStyle name="Percent 3 2 2 5 2 2" xfId="3784" xr:uid="{00000000-0005-0000-0000-000036210000}"/>
    <cellStyle name="Percent 3 2 2 5 2 2 2" xfId="9628" xr:uid="{00000000-0005-0000-0000-000037210000}"/>
    <cellStyle name="Percent 3 2 2 5 2 2 3" xfId="5836" xr:uid="{00000000-0005-0000-0000-000038210000}"/>
    <cellStyle name="Percent 3 2 2 5 2 3" xfId="2496" xr:uid="{00000000-0005-0000-0000-000039210000}"/>
    <cellStyle name="Percent 3 2 2 5 2 3 2" xfId="8340" xr:uid="{00000000-0005-0000-0000-00003A210000}"/>
    <cellStyle name="Percent 3 2 2 5 2 4" xfId="6868" xr:uid="{00000000-0005-0000-0000-00003B210000}"/>
    <cellStyle name="Percent 3 2 2 5 2 5" xfId="4548" xr:uid="{00000000-0005-0000-0000-00003C210000}"/>
    <cellStyle name="Percent 3 2 2 5 3" xfId="1604" xr:uid="{00000000-0005-0000-0000-00003D210000}"/>
    <cellStyle name="Percent 3 2 2 5 3 2" xfId="3081" xr:uid="{00000000-0005-0000-0000-00003E210000}"/>
    <cellStyle name="Percent 3 2 2 5 3 2 2" xfId="8925" xr:uid="{00000000-0005-0000-0000-00003F210000}"/>
    <cellStyle name="Percent 3 2 2 5 3 3" xfId="7448" xr:uid="{00000000-0005-0000-0000-000040210000}"/>
    <cellStyle name="Percent 3 2 2 5 3 4" xfId="5133" xr:uid="{00000000-0005-0000-0000-000041210000}"/>
    <cellStyle name="Percent 3 2 2 5 4" xfId="1916" xr:uid="{00000000-0005-0000-0000-000042210000}"/>
    <cellStyle name="Percent 3 2 2 5 4 2" xfId="7760" xr:uid="{00000000-0005-0000-0000-000043210000}"/>
    <cellStyle name="Percent 3 2 2 5 5" xfId="6288" xr:uid="{00000000-0005-0000-0000-000044210000}"/>
    <cellStyle name="Percent 3 2 2 5 6" xfId="3968" xr:uid="{00000000-0005-0000-0000-000045210000}"/>
    <cellStyle name="Percent 3 2 2 6" xfId="883" xr:uid="{00000000-0005-0000-0000-000046210000}"/>
    <cellStyle name="Percent 3 2 2 6 2" xfId="1463" xr:uid="{00000000-0005-0000-0000-000047210000}"/>
    <cellStyle name="Percent 3 2 2 6 2 2" xfId="2940" xr:uid="{00000000-0005-0000-0000-000048210000}"/>
    <cellStyle name="Percent 3 2 2 6 2 2 2" xfId="8784" xr:uid="{00000000-0005-0000-0000-000049210000}"/>
    <cellStyle name="Percent 3 2 2 6 2 3" xfId="7307" xr:uid="{00000000-0005-0000-0000-00004A210000}"/>
    <cellStyle name="Percent 3 2 2 6 2 4" xfId="4992" xr:uid="{00000000-0005-0000-0000-00004B210000}"/>
    <cellStyle name="Percent 3 2 2 6 3" xfId="2355" xr:uid="{00000000-0005-0000-0000-00004C210000}"/>
    <cellStyle name="Percent 3 2 2 6 3 2" xfId="8199" xr:uid="{00000000-0005-0000-0000-00004D210000}"/>
    <cellStyle name="Percent 3 2 2 6 4" xfId="6727" xr:uid="{00000000-0005-0000-0000-00004E210000}"/>
    <cellStyle name="Percent 3 2 2 6 5" xfId="4407" xr:uid="{00000000-0005-0000-0000-00004F210000}"/>
    <cellStyle name="Percent 3 2 2 7" xfId="627" xr:uid="{00000000-0005-0000-0000-000050210000}"/>
    <cellStyle name="Percent 3 2 2 7 2" xfId="3527" xr:uid="{00000000-0005-0000-0000-000051210000}"/>
    <cellStyle name="Percent 3 2 2 7 2 2" xfId="9371" xr:uid="{00000000-0005-0000-0000-000052210000}"/>
    <cellStyle name="Percent 3 2 2 7 2 3" xfId="5579" xr:uid="{00000000-0005-0000-0000-000053210000}"/>
    <cellStyle name="Percent 3 2 2 7 3" xfId="2099" xr:uid="{00000000-0005-0000-0000-000054210000}"/>
    <cellStyle name="Percent 3 2 2 7 3 2" xfId="7943" xr:uid="{00000000-0005-0000-0000-000055210000}"/>
    <cellStyle name="Percent 3 2 2 7 4" xfId="6471" xr:uid="{00000000-0005-0000-0000-000056210000}"/>
    <cellStyle name="Percent 3 2 2 7 5" xfId="4151" xr:uid="{00000000-0005-0000-0000-000057210000}"/>
    <cellStyle name="Percent 3 2 2 8" xfId="1207" xr:uid="{00000000-0005-0000-0000-000058210000}"/>
    <cellStyle name="Percent 3 2 2 8 2" xfId="2684" xr:uid="{00000000-0005-0000-0000-000059210000}"/>
    <cellStyle name="Percent 3 2 2 8 2 2" xfId="8528" xr:uid="{00000000-0005-0000-0000-00005A210000}"/>
    <cellStyle name="Percent 3 2 2 8 3" xfId="7051" xr:uid="{00000000-0005-0000-0000-00005B210000}"/>
    <cellStyle name="Percent 3 2 2 8 4" xfId="4736" xr:uid="{00000000-0005-0000-0000-00005C210000}"/>
    <cellStyle name="Percent 3 2 2 9" xfId="303" xr:uid="{00000000-0005-0000-0000-00005D210000}"/>
    <cellStyle name="Percent 3 2 2 9 2" xfId="3395" xr:uid="{00000000-0005-0000-0000-00005E210000}"/>
    <cellStyle name="Percent 3 2 2 9 2 2" xfId="9239" xr:uid="{00000000-0005-0000-0000-00005F210000}"/>
    <cellStyle name="Percent 3 2 2 9 3" xfId="6147" xr:uid="{00000000-0005-0000-0000-000060210000}"/>
    <cellStyle name="Percent 3 2 2 9 4" xfId="5447" xr:uid="{00000000-0005-0000-0000-000061210000}"/>
    <cellStyle name="Percent 3 2 3" xfId="78" xr:uid="{00000000-0005-0000-0000-000062210000}"/>
    <cellStyle name="Percent 3 2 3 10" xfId="3858" xr:uid="{00000000-0005-0000-0000-000063210000}"/>
    <cellStyle name="Percent 3 2 3 2" xfId="206" xr:uid="{00000000-0005-0000-0000-000064210000}"/>
    <cellStyle name="Percent 3 2 3 2 2" xfId="1098" xr:uid="{00000000-0005-0000-0000-000065210000}"/>
    <cellStyle name="Percent 3 2 3 2 2 2" xfId="1678" xr:uid="{00000000-0005-0000-0000-000066210000}"/>
    <cellStyle name="Percent 3 2 3 2 2 2 2" xfId="3155" xr:uid="{00000000-0005-0000-0000-000067210000}"/>
    <cellStyle name="Percent 3 2 3 2 2 2 2 2" xfId="8999" xr:uid="{00000000-0005-0000-0000-000068210000}"/>
    <cellStyle name="Percent 3 2 3 2 2 2 3" xfId="7522" xr:uid="{00000000-0005-0000-0000-000069210000}"/>
    <cellStyle name="Percent 3 2 3 2 2 2 4" xfId="5207" xr:uid="{00000000-0005-0000-0000-00006A210000}"/>
    <cellStyle name="Percent 3 2 3 2 2 3" xfId="2570" xr:uid="{00000000-0005-0000-0000-00006B210000}"/>
    <cellStyle name="Percent 3 2 3 2 2 3 2" xfId="8414" xr:uid="{00000000-0005-0000-0000-00006C210000}"/>
    <cellStyle name="Percent 3 2 3 2 2 4" xfId="6942" xr:uid="{00000000-0005-0000-0000-00006D210000}"/>
    <cellStyle name="Percent 3 2 3 2 2 5" xfId="4622" xr:uid="{00000000-0005-0000-0000-00006E210000}"/>
    <cellStyle name="Percent 3 2 3 2 3" xfId="786" xr:uid="{00000000-0005-0000-0000-00006F210000}"/>
    <cellStyle name="Percent 3 2 3 2 3 2" xfId="3686" xr:uid="{00000000-0005-0000-0000-000070210000}"/>
    <cellStyle name="Percent 3 2 3 2 3 2 2" xfId="9530" xr:uid="{00000000-0005-0000-0000-000071210000}"/>
    <cellStyle name="Percent 3 2 3 2 3 2 3" xfId="5738" xr:uid="{00000000-0005-0000-0000-000072210000}"/>
    <cellStyle name="Percent 3 2 3 2 3 3" xfId="2258" xr:uid="{00000000-0005-0000-0000-000073210000}"/>
    <cellStyle name="Percent 3 2 3 2 3 3 2" xfId="8102" xr:uid="{00000000-0005-0000-0000-000074210000}"/>
    <cellStyle name="Percent 3 2 3 2 3 4" xfId="6630" xr:uid="{00000000-0005-0000-0000-000075210000}"/>
    <cellStyle name="Percent 3 2 3 2 3 5" xfId="4310" xr:uid="{00000000-0005-0000-0000-000076210000}"/>
    <cellStyle name="Percent 3 2 3 2 4" xfId="1366" xr:uid="{00000000-0005-0000-0000-000077210000}"/>
    <cellStyle name="Percent 3 2 3 2 4 2" xfId="2843" xr:uid="{00000000-0005-0000-0000-000078210000}"/>
    <cellStyle name="Percent 3 2 3 2 4 2 2" xfId="8687" xr:uid="{00000000-0005-0000-0000-000079210000}"/>
    <cellStyle name="Percent 3 2 3 2 4 3" xfId="7210" xr:uid="{00000000-0005-0000-0000-00007A210000}"/>
    <cellStyle name="Percent 3 2 3 2 4 4" xfId="4895" xr:uid="{00000000-0005-0000-0000-00007B210000}"/>
    <cellStyle name="Percent 3 2 3 2 5" xfId="518" xr:uid="{00000000-0005-0000-0000-00007C210000}"/>
    <cellStyle name="Percent 3 2 3 2 5 2" xfId="3271" xr:uid="{00000000-0005-0000-0000-00007D210000}"/>
    <cellStyle name="Percent 3 2 3 2 5 2 2" xfId="9115" xr:uid="{00000000-0005-0000-0000-00007E210000}"/>
    <cellStyle name="Percent 3 2 3 2 5 3" xfId="6362" xr:uid="{00000000-0005-0000-0000-00007F210000}"/>
    <cellStyle name="Percent 3 2 3 2 5 4" xfId="5323" xr:uid="{00000000-0005-0000-0000-000080210000}"/>
    <cellStyle name="Percent 3 2 3 2 6" xfId="1990" xr:uid="{00000000-0005-0000-0000-000081210000}"/>
    <cellStyle name="Percent 3 2 3 2 6 2" xfId="7834" xr:uid="{00000000-0005-0000-0000-000082210000}"/>
    <cellStyle name="Percent 3 2 3 2 7" xfId="6050" xr:uid="{00000000-0005-0000-0000-000083210000}"/>
    <cellStyle name="Percent 3 2 3 2 8" xfId="4042" xr:uid="{00000000-0005-0000-0000-000084210000}"/>
    <cellStyle name="Percent 3 2 3 3" xfId="432" xr:uid="{00000000-0005-0000-0000-000085210000}"/>
    <cellStyle name="Percent 3 2 3 3 2" xfId="1012" xr:uid="{00000000-0005-0000-0000-000086210000}"/>
    <cellStyle name="Percent 3 2 3 3 2 2" xfId="3772" xr:uid="{00000000-0005-0000-0000-000087210000}"/>
    <cellStyle name="Percent 3 2 3 3 2 2 2" xfId="9616" xr:uid="{00000000-0005-0000-0000-000088210000}"/>
    <cellStyle name="Percent 3 2 3 3 2 2 3" xfId="5824" xr:uid="{00000000-0005-0000-0000-000089210000}"/>
    <cellStyle name="Percent 3 2 3 3 2 3" xfId="2484" xr:uid="{00000000-0005-0000-0000-00008A210000}"/>
    <cellStyle name="Percent 3 2 3 3 2 3 2" xfId="8328" xr:uid="{00000000-0005-0000-0000-00008B210000}"/>
    <cellStyle name="Percent 3 2 3 3 2 4" xfId="6856" xr:uid="{00000000-0005-0000-0000-00008C210000}"/>
    <cellStyle name="Percent 3 2 3 3 2 5" xfId="4536" xr:uid="{00000000-0005-0000-0000-00008D210000}"/>
    <cellStyle name="Percent 3 2 3 3 3" xfId="1592" xr:uid="{00000000-0005-0000-0000-00008E210000}"/>
    <cellStyle name="Percent 3 2 3 3 3 2" xfId="3069" xr:uid="{00000000-0005-0000-0000-00008F210000}"/>
    <cellStyle name="Percent 3 2 3 3 3 2 2" xfId="8913" xr:uid="{00000000-0005-0000-0000-000090210000}"/>
    <cellStyle name="Percent 3 2 3 3 3 3" xfId="7436" xr:uid="{00000000-0005-0000-0000-000091210000}"/>
    <cellStyle name="Percent 3 2 3 3 3 4" xfId="5121" xr:uid="{00000000-0005-0000-0000-000092210000}"/>
    <cellStyle name="Percent 3 2 3 3 4" xfId="1904" xr:uid="{00000000-0005-0000-0000-000093210000}"/>
    <cellStyle name="Percent 3 2 3 3 4 2" xfId="7748" xr:uid="{00000000-0005-0000-0000-000094210000}"/>
    <cellStyle name="Percent 3 2 3 3 5" xfId="6276" xr:uid="{00000000-0005-0000-0000-000095210000}"/>
    <cellStyle name="Percent 3 2 3 3 6" xfId="3956" xr:uid="{00000000-0005-0000-0000-000096210000}"/>
    <cellStyle name="Percent 3 2 3 4" xfId="914" xr:uid="{00000000-0005-0000-0000-000097210000}"/>
    <cellStyle name="Percent 3 2 3 4 2" xfId="1494" xr:uid="{00000000-0005-0000-0000-000098210000}"/>
    <cellStyle name="Percent 3 2 3 4 2 2" xfId="2971" xr:uid="{00000000-0005-0000-0000-000099210000}"/>
    <cellStyle name="Percent 3 2 3 4 2 2 2" xfId="8815" xr:uid="{00000000-0005-0000-0000-00009A210000}"/>
    <cellStyle name="Percent 3 2 3 4 2 3" xfId="7338" xr:uid="{00000000-0005-0000-0000-00009B210000}"/>
    <cellStyle name="Percent 3 2 3 4 2 4" xfId="5023" xr:uid="{00000000-0005-0000-0000-00009C210000}"/>
    <cellStyle name="Percent 3 2 3 4 3" xfId="2386" xr:uid="{00000000-0005-0000-0000-00009D210000}"/>
    <cellStyle name="Percent 3 2 3 4 3 2" xfId="8230" xr:uid="{00000000-0005-0000-0000-00009E210000}"/>
    <cellStyle name="Percent 3 2 3 4 4" xfId="6758" xr:uid="{00000000-0005-0000-0000-00009F210000}"/>
    <cellStyle name="Percent 3 2 3 4 5" xfId="4438" xr:uid="{00000000-0005-0000-0000-0000A0210000}"/>
    <cellStyle name="Percent 3 2 3 5" xfId="658" xr:uid="{00000000-0005-0000-0000-0000A1210000}"/>
    <cellStyle name="Percent 3 2 3 5 2" xfId="3558" xr:uid="{00000000-0005-0000-0000-0000A2210000}"/>
    <cellStyle name="Percent 3 2 3 5 2 2" xfId="9402" xr:uid="{00000000-0005-0000-0000-0000A3210000}"/>
    <cellStyle name="Percent 3 2 3 5 2 3" xfId="5610" xr:uid="{00000000-0005-0000-0000-0000A4210000}"/>
    <cellStyle name="Percent 3 2 3 5 3" xfId="2130" xr:uid="{00000000-0005-0000-0000-0000A5210000}"/>
    <cellStyle name="Percent 3 2 3 5 3 2" xfId="7974" xr:uid="{00000000-0005-0000-0000-0000A6210000}"/>
    <cellStyle name="Percent 3 2 3 5 4" xfId="6502" xr:uid="{00000000-0005-0000-0000-0000A7210000}"/>
    <cellStyle name="Percent 3 2 3 5 5" xfId="4182" xr:uid="{00000000-0005-0000-0000-0000A8210000}"/>
    <cellStyle name="Percent 3 2 3 6" xfId="1238" xr:uid="{00000000-0005-0000-0000-0000A9210000}"/>
    <cellStyle name="Percent 3 2 3 6 2" xfId="2715" xr:uid="{00000000-0005-0000-0000-0000AA210000}"/>
    <cellStyle name="Percent 3 2 3 6 2 2" xfId="8559" xr:uid="{00000000-0005-0000-0000-0000AB210000}"/>
    <cellStyle name="Percent 3 2 3 6 3" xfId="7082" xr:uid="{00000000-0005-0000-0000-0000AC210000}"/>
    <cellStyle name="Percent 3 2 3 6 4" xfId="4767" xr:uid="{00000000-0005-0000-0000-0000AD210000}"/>
    <cellStyle name="Percent 3 2 3 7" xfId="334" xr:uid="{00000000-0005-0000-0000-0000AE210000}"/>
    <cellStyle name="Percent 3 2 3 7 2" xfId="3351" xr:uid="{00000000-0005-0000-0000-0000AF210000}"/>
    <cellStyle name="Percent 3 2 3 7 2 2" xfId="9195" xr:uid="{00000000-0005-0000-0000-0000B0210000}"/>
    <cellStyle name="Percent 3 2 3 7 3" xfId="6178" xr:uid="{00000000-0005-0000-0000-0000B1210000}"/>
    <cellStyle name="Percent 3 2 3 7 4" xfId="5403" xr:uid="{00000000-0005-0000-0000-0000B2210000}"/>
    <cellStyle name="Percent 3 2 3 8" xfId="1806" xr:uid="{00000000-0005-0000-0000-0000B3210000}"/>
    <cellStyle name="Percent 3 2 3 8 2" xfId="7650" xr:uid="{00000000-0005-0000-0000-0000B4210000}"/>
    <cellStyle name="Percent 3 2 3 9" xfId="5922" xr:uid="{00000000-0005-0000-0000-0000B5210000}"/>
    <cellStyle name="Percent 3 2 4" xfId="120" xr:uid="{00000000-0005-0000-0000-0000B6210000}"/>
    <cellStyle name="Percent 3 2 4 2" xfId="248" xr:uid="{00000000-0005-0000-0000-0000B7210000}"/>
    <cellStyle name="Percent 3 2 4 2 2" xfId="1140" xr:uid="{00000000-0005-0000-0000-0000B8210000}"/>
    <cellStyle name="Percent 3 2 4 2 2 2" xfId="1720" xr:uid="{00000000-0005-0000-0000-0000B9210000}"/>
    <cellStyle name="Percent 3 2 4 2 2 2 2" xfId="3197" xr:uid="{00000000-0005-0000-0000-0000BA210000}"/>
    <cellStyle name="Percent 3 2 4 2 2 2 2 2" xfId="9041" xr:uid="{00000000-0005-0000-0000-0000BB210000}"/>
    <cellStyle name="Percent 3 2 4 2 2 2 3" xfId="7564" xr:uid="{00000000-0005-0000-0000-0000BC210000}"/>
    <cellStyle name="Percent 3 2 4 2 2 2 4" xfId="5249" xr:uid="{00000000-0005-0000-0000-0000BD210000}"/>
    <cellStyle name="Percent 3 2 4 2 2 3" xfId="2612" xr:uid="{00000000-0005-0000-0000-0000BE210000}"/>
    <cellStyle name="Percent 3 2 4 2 2 3 2" xfId="8456" xr:uid="{00000000-0005-0000-0000-0000BF210000}"/>
    <cellStyle name="Percent 3 2 4 2 2 4" xfId="6984" xr:uid="{00000000-0005-0000-0000-0000C0210000}"/>
    <cellStyle name="Percent 3 2 4 2 2 5" xfId="4664" xr:uid="{00000000-0005-0000-0000-0000C1210000}"/>
    <cellStyle name="Percent 3 2 4 2 3" xfId="828" xr:uid="{00000000-0005-0000-0000-0000C2210000}"/>
    <cellStyle name="Percent 3 2 4 2 3 2" xfId="3728" xr:uid="{00000000-0005-0000-0000-0000C3210000}"/>
    <cellStyle name="Percent 3 2 4 2 3 2 2" xfId="9572" xr:uid="{00000000-0005-0000-0000-0000C4210000}"/>
    <cellStyle name="Percent 3 2 4 2 3 2 3" xfId="5780" xr:uid="{00000000-0005-0000-0000-0000C5210000}"/>
    <cellStyle name="Percent 3 2 4 2 3 3" xfId="2300" xr:uid="{00000000-0005-0000-0000-0000C6210000}"/>
    <cellStyle name="Percent 3 2 4 2 3 3 2" xfId="8144" xr:uid="{00000000-0005-0000-0000-0000C7210000}"/>
    <cellStyle name="Percent 3 2 4 2 3 4" xfId="6672" xr:uid="{00000000-0005-0000-0000-0000C8210000}"/>
    <cellStyle name="Percent 3 2 4 2 3 5" xfId="4352" xr:uid="{00000000-0005-0000-0000-0000C9210000}"/>
    <cellStyle name="Percent 3 2 4 2 4" xfId="1408" xr:uid="{00000000-0005-0000-0000-0000CA210000}"/>
    <cellStyle name="Percent 3 2 4 2 4 2" xfId="2885" xr:uid="{00000000-0005-0000-0000-0000CB210000}"/>
    <cellStyle name="Percent 3 2 4 2 4 2 2" xfId="8729" xr:uid="{00000000-0005-0000-0000-0000CC210000}"/>
    <cellStyle name="Percent 3 2 4 2 4 3" xfId="7252" xr:uid="{00000000-0005-0000-0000-0000CD210000}"/>
    <cellStyle name="Percent 3 2 4 2 4 4" xfId="4937" xr:uid="{00000000-0005-0000-0000-0000CE210000}"/>
    <cellStyle name="Percent 3 2 4 2 5" xfId="560" xr:uid="{00000000-0005-0000-0000-0000CF210000}"/>
    <cellStyle name="Percent 3 2 4 2 5 2" xfId="3231" xr:uid="{00000000-0005-0000-0000-0000D0210000}"/>
    <cellStyle name="Percent 3 2 4 2 5 2 2" xfId="9075" xr:uid="{00000000-0005-0000-0000-0000D1210000}"/>
    <cellStyle name="Percent 3 2 4 2 5 3" xfId="6404" xr:uid="{00000000-0005-0000-0000-0000D2210000}"/>
    <cellStyle name="Percent 3 2 4 2 5 4" xfId="5283" xr:uid="{00000000-0005-0000-0000-0000D3210000}"/>
    <cellStyle name="Percent 3 2 4 2 6" xfId="2032" xr:uid="{00000000-0005-0000-0000-0000D4210000}"/>
    <cellStyle name="Percent 3 2 4 2 6 2" xfId="7876" xr:uid="{00000000-0005-0000-0000-0000D5210000}"/>
    <cellStyle name="Percent 3 2 4 2 7" xfId="6092" xr:uid="{00000000-0005-0000-0000-0000D6210000}"/>
    <cellStyle name="Percent 3 2 4 2 8" xfId="4084" xr:uid="{00000000-0005-0000-0000-0000D7210000}"/>
    <cellStyle name="Percent 3 2 4 3" xfId="956" xr:uid="{00000000-0005-0000-0000-0000D8210000}"/>
    <cellStyle name="Percent 3 2 4 3 2" xfId="1536" xr:uid="{00000000-0005-0000-0000-0000D9210000}"/>
    <cellStyle name="Percent 3 2 4 3 2 2" xfId="3013" xr:uid="{00000000-0005-0000-0000-0000DA210000}"/>
    <cellStyle name="Percent 3 2 4 3 2 2 2" xfId="8857" xr:uid="{00000000-0005-0000-0000-0000DB210000}"/>
    <cellStyle name="Percent 3 2 4 3 2 3" xfId="7380" xr:uid="{00000000-0005-0000-0000-0000DC210000}"/>
    <cellStyle name="Percent 3 2 4 3 2 4" xfId="5065" xr:uid="{00000000-0005-0000-0000-0000DD210000}"/>
    <cellStyle name="Percent 3 2 4 3 3" xfId="2428" xr:uid="{00000000-0005-0000-0000-0000DE210000}"/>
    <cellStyle name="Percent 3 2 4 3 3 2" xfId="8272" xr:uid="{00000000-0005-0000-0000-0000DF210000}"/>
    <cellStyle name="Percent 3 2 4 3 4" xfId="6800" xr:uid="{00000000-0005-0000-0000-0000E0210000}"/>
    <cellStyle name="Percent 3 2 4 3 5" xfId="4480" xr:uid="{00000000-0005-0000-0000-0000E1210000}"/>
    <cellStyle name="Percent 3 2 4 4" xfId="700" xr:uid="{00000000-0005-0000-0000-0000E2210000}"/>
    <cellStyle name="Percent 3 2 4 4 2" xfId="3600" xr:uid="{00000000-0005-0000-0000-0000E3210000}"/>
    <cellStyle name="Percent 3 2 4 4 2 2" xfId="9444" xr:uid="{00000000-0005-0000-0000-0000E4210000}"/>
    <cellStyle name="Percent 3 2 4 4 2 3" xfId="5652" xr:uid="{00000000-0005-0000-0000-0000E5210000}"/>
    <cellStyle name="Percent 3 2 4 4 3" xfId="2172" xr:uid="{00000000-0005-0000-0000-0000E6210000}"/>
    <cellStyle name="Percent 3 2 4 4 3 2" xfId="8016" xr:uid="{00000000-0005-0000-0000-0000E7210000}"/>
    <cellStyle name="Percent 3 2 4 4 4" xfId="6544" xr:uid="{00000000-0005-0000-0000-0000E8210000}"/>
    <cellStyle name="Percent 3 2 4 4 5" xfId="4224" xr:uid="{00000000-0005-0000-0000-0000E9210000}"/>
    <cellStyle name="Percent 3 2 4 5" xfId="1280" xr:uid="{00000000-0005-0000-0000-0000EA210000}"/>
    <cellStyle name="Percent 3 2 4 5 2" xfId="2757" xr:uid="{00000000-0005-0000-0000-0000EB210000}"/>
    <cellStyle name="Percent 3 2 4 5 2 2" xfId="8601" xr:uid="{00000000-0005-0000-0000-0000EC210000}"/>
    <cellStyle name="Percent 3 2 4 5 3" xfId="7124" xr:uid="{00000000-0005-0000-0000-0000ED210000}"/>
    <cellStyle name="Percent 3 2 4 5 4" xfId="4809" xr:uid="{00000000-0005-0000-0000-0000EE210000}"/>
    <cellStyle name="Percent 3 2 4 6" xfId="376" xr:uid="{00000000-0005-0000-0000-0000EF210000}"/>
    <cellStyle name="Percent 3 2 4 6 2" xfId="3234" xr:uid="{00000000-0005-0000-0000-0000F0210000}"/>
    <cellStyle name="Percent 3 2 4 6 2 2" xfId="9078" xr:uid="{00000000-0005-0000-0000-0000F1210000}"/>
    <cellStyle name="Percent 3 2 4 6 3" xfId="6220" xr:uid="{00000000-0005-0000-0000-0000F2210000}"/>
    <cellStyle name="Percent 3 2 4 6 4" xfId="5286" xr:uid="{00000000-0005-0000-0000-0000F3210000}"/>
    <cellStyle name="Percent 3 2 4 7" xfId="1848" xr:uid="{00000000-0005-0000-0000-0000F4210000}"/>
    <cellStyle name="Percent 3 2 4 7 2" xfId="7692" xr:uid="{00000000-0005-0000-0000-0000F5210000}"/>
    <cellStyle name="Percent 3 2 4 8" xfId="5964" xr:uid="{00000000-0005-0000-0000-0000F6210000}"/>
    <cellStyle name="Percent 3 2 4 9" xfId="3900" xr:uid="{00000000-0005-0000-0000-0000F7210000}"/>
    <cellStyle name="Percent 3 2 5" xfId="33" xr:uid="{00000000-0005-0000-0000-0000F8210000}"/>
    <cellStyle name="Percent 3 2 5 2" xfId="1055" xr:uid="{00000000-0005-0000-0000-0000F9210000}"/>
    <cellStyle name="Percent 3 2 5 2 2" xfId="1635" xr:uid="{00000000-0005-0000-0000-0000FA210000}"/>
    <cellStyle name="Percent 3 2 5 2 2 2" xfId="3112" xr:uid="{00000000-0005-0000-0000-0000FB210000}"/>
    <cellStyle name="Percent 3 2 5 2 2 2 2" xfId="8956" xr:uid="{00000000-0005-0000-0000-0000FC210000}"/>
    <cellStyle name="Percent 3 2 5 2 2 3" xfId="7479" xr:uid="{00000000-0005-0000-0000-0000FD210000}"/>
    <cellStyle name="Percent 3 2 5 2 2 4" xfId="5164" xr:uid="{00000000-0005-0000-0000-0000FE210000}"/>
    <cellStyle name="Percent 3 2 5 2 3" xfId="2527" xr:uid="{00000000-0005-0000-0000-0000FF210000}"/>
    <cellStyle name="Percent 3 2 5 2 3 2" xfId="8371" xr:uid="{00000000-0005-0000-0000-000000220000}"/>
    <cellStyle name="Percent 3 2 5 2 4" xfId="6899" xr:uid="{00000000-0005-0000-0000-000001220000}"/>
    <cellStyle name="Percent 3 2 5 2 5" xfId="4579" xr:uid="{00000000-0005-0000-0000-000002220000}"/>
    <cellStyle name="Percent 3 2 5 3" xfId="615" xr:uid="{00000000-0005-0000-0000-000003220000}"/>
    <cellStyle name="Percent 3 2 5 3 2" xfId="3515" xr:uid="{00000000-0005-0000-0000-000004220000}"/>
    <cellStyle name="Percent 3 2 5 3 2 2" xfId="9359" xr:uid="{00000000-0005-0000-0000-000005220000}"/>
    <cellStyle name="Percent 3 2 5 3 2 3" xfId="5567" xr:uid="{00000000-0005-0000-0000-000006220000}"/>
    <cellStyle name="Percent 3 2 5 3 3" xfId="2087" xr:uid="{00000000-0005-0000-0000-000007220000}"/>
    <cellStyle name="Percent 3 2 5 3 3 2" xfId="7931" xr:uid="{00000000-0005-0000-0000-000008220000}"/>
    <cellStyle name="Percent 3 2 5 3 4" xfId="6459" xr:uid="{00000000-0005-0000-0000-000009220000}"/>
    <cellStyle name="Percent 3 2 5 3 5" xfId="4139" xr:uid="{00000000-0005-0000-0000-00000A220000}"/>
    <cellStyle name="Percent 3 2 5 4" xfId="1195" xr:uid="{00000000-0005-0000-0000-00000B220000}"/>
    <cellStyle name="Percent 3 2 5 4 2" xfId="2672" xr:uid="{00000000-0005-0000-0000-00000C220000}"/>
    <cellStyle name="Percent 3 2 5 4 2 2" xfId="8516" xr:uid="{00000000-0005-0000-0000-00000D220000}"/>
    <cellStyle name="Percent 3 2 5 4 3" xfId="7039" xr:uid="{00000000-0005-0000-0000-00000E220000}"/>
    <cellStyle name="Percent 3 2 5 4 4" xfId="4724" xr:uid="{00000000-0005-0000-0000-00000F220000}"/>
    <cellStyle name="Percent 3 2 5 5" xfId="475" xr:uid="{00000000-0005-0000-0000-000010220000}"/>
    <cellStyle name="Percent 3 2 5 5 2" xfId="3347" xr:uid="{00000000-0005-0000-0000-000011220000}"/>
    <cellStyle name="Percent 3 2 5 5 2 2" xfId="9191" xr:uid="{00000000-0005-0000-0000-000012220000}"/>
    <cellStyle name="Percent 3 2 5 5 3" xfId="6319" xr:uid="{00000000-0005-0000-0000-000013220000}"/>
    <cellStyle name="Percent 3 2 5 5 4" xfId="5399" xr:uid="{00000000-0005-0000-0000-000014220000}"/>
    <cellStyle name="Percent 3 2 5 6" xfId="1947" xr:uid="{00000000-0005-0000-0000-000015220000}"/>
    <cellStyle name="Percent 3 2 5 6 2" xfId="7791" xr:uid="{00000000-0005-0000-0000-000016220000}"/>
    <cellStyle name="Percent 3 2 5 7" xfId="5879" xr:uid="{00000000-0005-0000-0000-000017220000}"/>
    <cellStyle name="Percent 3 2 5 8" xfId="3999" xr:uid="{00000000-0005-0000-0000-000018220000}"/>
    <cellStyle name="Percent 3 2 6" xfId="163" xr:uid="{00000000-0005-0000-0000-000019220000}"/>
    <cellStyle name="Percent 3 2 6 2" xfId="999" xr:uid="{00000000-0005-0000-0000-00001A220000}"/>
    <cellStyle name="Percent 3 2 6 2 2" xfId="1579" xr:uid="{00000000-0005-0000-0000-00001B220000}"/>
    <cellStyle name="Percent 3 2 6 2 2 2" xfId="3056" xr:uid="{00000000-0005-0000-0000-00001C220000}"/>
    <cellStyle name="Percent 3 2 6 2 2 2 2" xfId="8900" xr:uid="{00000000-0005-0000-0000-00001D220000}"/>
    <cellStyle name="Percent 3 2 6 2 2 3" xfId="7423" xr:uid="{00000000-0005-0000-0000-00001E220000}"/>
    <cellStyle name="Percent 3 2 6 2 2 4" xfId="5108" xr:uid="{00000000-0005-0000-0000-00001F220000}"/>
    <cellStyle name="Percent 3 2 6 2 3" xfId="2471" xr:uid="{00000000-0005-0000-0000-000020220000}"/>
    <cellStyle name="Percent 3 2 6 2 3 2" xfId="8315" xr:uid="{00000000-0005-0000-0000-000021220000}"/>
    <cellStyle name="Percent 3 2 6 2 4" xfId="6843" xr:uid="{00000000-0005-0000-0000-000022220000}"/>
    <cellStyle name="Percent 3 2 6 2 5" xfId="4523" xr:uid="{00000000-0005-0000-0000-000023220000}"/>
    <cellStyle name="Percent 3 2 6 3" xfId="743" xr:uid="{00000000-0005-0000-0000-000024220000}"/>
    <cellStyle name="Percent 3 2 6 3 2" xfId="3643" xr:uid="{00000000-0005-0000-0000-000025220000}"/>
    <cellStyle name="Percent 3 2 6 3 2 2" xfId="9487" xr:uid="{00000000-0005-0000-0000-000026220000}"/>
    <cellStyle name="Percent 3 2 6 3 2 3" xfId="5695" xr:uid="{00000000-0005-0000-0000-000027220000}"/>
    <cellStyle name="Percent 3 2 6 3 3" xfId="2215" xr:uid="{00000000-0005-0000-0000-000028220000}"/>
    <cellStyle name="Percent 3 2 6 3 3 2" xfId="8059" xr:uid="{00000000-0005-0000-0000-000029220000}"/>
    <cellStyle name="Percent 3 2 6 3 4" xfId="6587" xr:uid="{00000000-0005-0000-0000-00002A220000}"/>
    <cellStyle name="Percent 3 2 6 3 5" xfId="4267" xr:uid="{00000000-0005-0000-0000-00002B220000}"/>
    <cellStyle name="Percent 3 2 6 4" xfId="1323" xr:uid="{00000000-0005-0000-0000-00002C220000}"/>
    <cellStyle name="Percent 3 2 6 4 2" xfId="2800" xr:uid="{00000000-0005-0000-0000-00002D220000}"/>
    <cellStyle name="Percent 3 2 6 4 2 2" xfId="8644" xr:uid="{00000000-0005-0000-0000-00002E220000}"/>
    <cellStyle name="Percent 3 2 6 4 3" xfId="7167" xr:uid="{00000000-0005-0000-0000-00002F220000}"/>
    <cellStyle name="Percent 3 2 6 4 4" xfId="4852" xr:uid="{00000000-0005-0000-0000-000030220000}"/>
    <cellStyle name="Percent 3 2 6 5" xfId="419" xr:uid="{00000000-0005-0000-0000-000031220000}"/>
    <cellStyle name="Percent 3 2 6 5 2" xfId="3311" xr:uid="{00000000-0005-0000-0000-000032220000}"/>
    <cellStyle name="Percent 3 2 6 5 2 2" xfId="9155" xr:uid="{00000000-0005-0000-0000-000033220000}"/>
    <cellStyle name="Percent 3 2 6 5 3" xfId="6263" xr:uid="{00000000-0005-0000-0000-000034220000}"/>
    <cellStyle name="Percent 3 2 6 5 4" xfId="5363" xr:uid="{00000000-0005-0000-0000-000035220000}"/>
    <cellStyle name="Percent 3 2 6 6" xfId="1891" xr:uid="{00000000-0005-0000-0000-000036220000}"/>
    <cellStyle name="Percent 3 2 6 6 2" xfId="7735" xr:uid="{00000000-0005-0000-0000-000037220000}"/>
    <cellStyle name="Percent 3 2 6 7" xfId="6007" xr:uid="{00000000-0005-0000-0000-000038220000}"/>
    <cellStyle name="Percent 3 2 6 8" xfId="3943" xr:uid="{00000000-0005-0000-0000-000039220000}"/>
    <cellStyle name="Percent 3 2 7" xfId="871" xr:uid="{00000000-0005-0000-0000-00003A220000}"/>
    <cellStyle name="Percent 3 2 7 2" xfId="1451" xr:uid="{00000000-0005-0000-0000-00003B220000}"/>
    <cellStyle name="Percent 3 2 7 2 2" xfId="2928" xr:uid="{00000000-0005-0000-0000-00003C220000}"/>
    <cellStyle name="Percent 3 2 7 2 2 2" xfId="8772" xr:uid="{00000000-0005-0000-0000-00003D220000}"/>
    <cellStyle name="Percent 3 2 7 2 3" xfId="7295" xr:uid="{00000000-0005-0000-0000-00003E220000}"/>
    <cellStyle name="Percent 3 2 7 2 4" xfId="4980" xr:uid="{00000000-0005-0000-0000-00003F220000}"/>
    <cellStyle name="Percent 3 2 7 3" xfId="2343" xr:uid="{00000000-0005-0000-0000-000040220000}"/>
    <cellStyle name="Percent 3 2 7 3 2" xfId="8187" xr:uid="{00000000-0005-0000-0000-000041220000}"/>
    <cellStyle name="Percent 3 2 7 4" xfId="6715" xr:uid="{00000000-0005-0000-0000-000042220000}"/>
    <cellStyle name="Percent 3 2 7 5" xfId="4395" xr:uid="{00000000-0005-0000-0000-000043220000}"/>
    <cellStyle name="Percent 3 2 8" xfId="603" xr:uid="{00000000-0005-0000-0000-000044220000}"/>
    <cellStyle name="Percent 3 2 8 2" xfId="3503" xr:uid="{00000000-0005-0000-0000-000045220000}"/>
    <cellStyle name="Percent 3 2 8 2 2" xfId="9347" xr:uid="{00000000-0005-0000-0000-000046220000}"/>
    <cellStyle name="Percent 3 2 8 2 3" xfId="5555" xr:uid="{00000000-0005-0000-0000-000047220000}"/>
    <cellStyle name="Percent 3 2 8 3" xfId="2075" xr:uid="{00000000-0005-0000-0000-000048220000}"/>
    <cellStyle name="Percent 3 2 8 3 2" xfId="7919" xr:uid="{00000000-0005-0000-0000-000049220000}"/>
    <cellStyle name="Percent 3 2 8 4" xfId="6447" xr:uid="{00000000-0005-0000-0000-00004A220000}"/>
    <cellStyle name="Percent 3 2 8 5" xfId="4127" xr:uid="{00000000-0005-0000-0000-00004B220000}"/>
    <cellStyle name="Percent 3 2 9" xfId="1183" xr:uid="{00000000-0005-0000-0000-00004C220000}"/>
    <cellStyle name="Percent 3 2 9 2" xfId="2660" xr:uid="{00000000-0005-0000-0000-00004D220000}"/>
    <cellStyle name="Percent 3 2 9 2 2" xfId="8504" xr:uid="{00000000-0005-0000-0000-00004E220000}"/>
    <cellStyle name="Percent 3 2 9 3" xfId="7027" xr:uid="{00000000-0005-0000-0000-00004F220000}"/>
    <cellStyle name="Percent 3 2 9 4" xfId="4712" xr:uid="{00000000-0005-0000-0000-000050220000}"/>
    <cellStyle name="Percent 3 3" xfId="53" xr:uid="{00000000-0005-0000-0000-000051220000}"/>
    <cellStyle name="Percent 3 3 10" xfId="1782" xr:uid="{00000000-0005-0000-0000-000052220000}"/>
    <cellStyle name="Percent 3 3 10 2" xfId="7626" xr:uid="{00000000-0005-0000-0000-000053220000}"/>
    <cellStyle name="Percent 3 3 11" xfId="5898" xr:uid="{00000000-0005-0000-0000-000054220000}"/>
    <cellStyle name="Percent 3 3 12" xfId="3834" xr:uid="{00000000-0005-0000-0000-000055220000}"/>
    <cellStyle name="Percent 3 3 2" xfId="97" xr:uid="{00000000-0005-0000-0000-000056220000}"/>
    <cellStyle name="Percent 3 3 2 2" xfId="225" xr:uid="{00000000-0005-0000-0000-000057220000}"/>
    <cellStyle name="Percent 3 3 2 2 2" xfId="1117" xr:uid="{00000000-0005-0000-0000-000058220000}"/>
    <cellStyle name="Percent 3 3 2 2 2 2" xfId="1697" xr:uid="{00000000-0005-0000-0000-000059220000}"/>
    <cellStyle name="Percent 3 3 2 2 2 2 2" xfId="3174" xr:uid="{00000000-0005-0000-0000-00005A220000}"/>
    <cellStyle name="Percent 3 3 2 2 2 2 2 2" xfId="9018" xr:uid="{00000000-0005-0000-0000-00005B220000}"/>
    <cellStyle name="Percent 3 3 2 2 2 2 3" xfId="7541" xr:uid="{00000000-0005-0000-0000-00005C220000}"/>
    <cellStyle name="Percent 3 3 2 2 2 2 4" xfId="5226" xr:uid="{00000000-0005-0000-0000-00005D220000}"/>
    <cellStyle name="Percent 3 3 2 2 2 3" xfId="2589" xr:uid="{00000000-0005-0000-0000-00005E220000}"/>
    <cellStyle name="Percent 3 3 2 2 2 3 2" xfId="8433" xr:uid="{00000000-0005-0000-0000-00005F220000}"/>
    <cellStyle name="Percent 3 3 2 2 2 4" xfId="6961" xr:uid="{00000000-0005-0000-0000-000060220000}"/>
    <cellStyle name="Percent 3 3 2 2 2 5" xfId="4641" xr:uid="{00000000-0005-0000-0000-000061220000}"/>
    <cellStyle name="Percent 3 3 2 2 3" xfId="805" xr:uid="{00000000-0005-0000-0000-000062220000}"/>
    <cellStyle name="Percent 3 3 2 2 3 2" xfId="3705" xr:uid="{00000000-0005-0000-0000-000063220000}"/>
    <cellStyle name="Percent 3 3 2 2 3 2 2" xfId="9549" xr:uid="{00000000-0005-0000-0000-000064220000}"/>
    <cellStyle name="Percent 3 3 2 2 3 2 3" xfId="5757" xr:uid="{00000000-0005-0000-0000-000065220000}"/>
    <cellStyle name="Percent 3 3 2 2 3 3" xfId="2277" xr:uid="{00000000-0005-0000-0000-000066220000}"/>
    <cellStyle name="Percent 3 3 2 2 3 3 2" xfId="8121" xr:uid="{00000000-0005-0000-0000-000067220000}"/>
    <cellStyle name="Percent 3 3 2 2 3 4" xfId="6649" xr:uid="{00000000-0005-0000-0000-000068220000}"/>
    <cellStyle name="Percent 3 3 2 2 3 5" xfId="4329" xr:uid="{00000000-0005-0000-0000-000069220000}"/>
    <cellStyle name="Percent 3 3 2 2 4" xfId="1385" xr:uid="{00000000-0005-0000-0000-00006A220000}"/>
    <cellStyle name="Percent 3 3 2 2 4 2" xfId="2862" xr:uid="{00000000-0005-0000-0000-00006B220000}"/>
    <cellStyle name="Percent 3 3 2 2 4 2 2" xfId="8706" xr:uid="{00000000-0005-0000-0000-00006C220000}"/>
    <cellStyle name="Percent 3 3 2 2 4 3" xfId="7229" xr:uid="{00000000-0005-0000-0000-00006D220000}"/>
    <cellStyle name="Percent 3 3 2 2 4 4" xfId="4914" xr:uid="{00000000-0005-0000-0000-00006E220000}"/>
    <cellStyle name="Percent 3 3 2 2 5" xfId="537" xr:uid="{00000000-0005-0000-0000-00006F220000}"/>
    <cellStyle name="Percent 3 3 2 2 5 2" xfId="3261" xr:uid="{00000000-0005-0000-0000-000070220000}"/>
    <cellStyle name="Percent 3 3 2 2 5 2 2" xfId="9105" xr:uid="{00000000-0005-0000-0000-000071220000}"/>
    <cellStyle name="Percent 3 3 2 2 5 3" xfId="6381" xr:uid="{00000000-0005-0000-0000-000072220000}"/>
    <cellStyle name="Percent 3 3 2 2 5 4" xfId="5313" xr:uid="{00000000-0005-0000-0000-000073220000}"/>
    <cellStyle name="Percent 3 3 2 2 6" xfId="2009" xr:uid="{00000000-0005-0000-0000-000074220000}"/>
    <cellStyle name="Percent 3 3 2 2 6 2" xfId="7853" xr:uid="{00000000-0005-0000-0000-000075220000}"/>
    <cellStyle name="Percent 3 3 2 2 7" xfId="6069" xr:uid="{00000000-0005-0000-0000-000076220000}"/>
    <cellStyle name="Percent 3 3 2 2 8" xfId="4061" xr:uid="{00000000-0005-0000-0000-000077220000}"/>
    <cellStyle name="Percent 3 3 2 3" xfId="933" xr:uid="{00000000-0005-0000-0000-000078220000}"/>
    <cellStyle name="Percent 3 3 2 3 2" xfId="1513" xr:uid="{00000000-0005-0000-0000-000079220000}"/>
    <cellStyle name="Percent 3 3 2 3 2 2" xfId="2990" xr:uid="{00000000-0005-0000-0000-00007A220000}"/>
    <cellStyle name="Percent 3 3 2 3 2 2 2" xfId="8834" xr:uid="{00000000-0005-0000-0000-00007B220000}"/>
    <cellStyle name="Percent 3 3 2 3 2 3" xfId="7357" xr:uid="{00000000-0005-0000-0000-00007C220000}"/>
    <cellStyle name="Percent 3 3 2 3 2 4" xfId="5042" xr:uid="{00000000-0005-0000-0000-00007D220000}"/>
    <cellStyle name="Percent 3 3 2 3 3" xfId="2405" xr:uid="{00000000-0005-0000-0000-00007E220000}"/>
    <cellStyle name="Percent 3 3 2 3 3 2" xfId="8249" xr:uid="{00000000-0005-0000-0000-00007F220000}"/>
    <cellStyle name="Percent 3 3 2 3 4" xfId="6777" xr:uid="{00000000-0005-0000-0000-000080220000}"/>
    <cellStyle name="Percent 3 3 2 3 5" xfId="4457" xr:uid="{00000000-0005-0000-0000-000081220000}"/>
    <cellStyle name="Percent 3 3 2 4" xfId="677" xr:uid="{00000000-0005-0000-0000-000082220000}"/>
    <cellStyle name="Percent 3 3 2 4 2" xfId="3577" xr:uid="{00000000-0005-0000-0000-000083220000}"/>
    <cellStyle name="Percent 3 3 2 4 2 2" xfId="9421" xr:uid="{00000000-0005-0000-0000-000084220000}"/>
    <cellStyle name="Percent 3 3 2 4 2 3" xfId="5629" xr:uid="{00000000-0005-0000-0000-000085220000}"/>
    <cellStyle name="Percent 3 3 2 4 3" xfId="2149" xr:uid="{00000000-0005-0000-0000-000086220000}"/>
    <cellStyle name="Percent 3 3 2 4 3 2" xfId="7993" xr:uid="{00000000-0005-0000-0000-000087220000}"/>
    <cellStyle name="Percent 3 3 2 4 4" xfId="6521" xr:uid="{00000000-0005-0000-0000-000088220000}"/>
    <cellStyle name="Percent 3 3 2 4 5" xfId="4201" xr:uid="{00000000-0005-0000-0000-000089220000}"/>
    <cellStyle name="Percent 3 3 2 5" xfId="1257" xr:uid="{00000000-0005-0000-0000-00008A220000}"/>
    <cellStyle name="Percent 3 3 2 5 2" xfId="2734" xr:uid="{00000000-0005-0000-0000-00008B220000}"/>
    <cellStyle name="Percent 3 3 2 5 2 2" xfId="8578" xr:uid="{00000000-0005-0000-0000-00008C220000}"/>
    <cellStyle name="Percent 3 3 2 5 3" xfId="7101" xr:uid="{00000000-0005-0000-0000-00008D220000}"/>
    <cellStyle name="Percent 3 3 2 5 4" xfId="4786" xr:uid="{00000000-0005-0000-0000-00008E220000}"/>
    <cellStyle name="Percent 3 3 2 6" xfId="353" xr:uid="{00000000-0005-0000-0000-00008F220000}"/>
    <cellStyle name="Percent 3 3 2 6 2" xfId="3353" xr:uid="{00000000-0005-0000-0000-000090220000}"/>
    <cellStyle name="Percent 3 3 2 6 2 2" xfId="9197" xr:uid="{00000000-0005-0000-0000-000091220000}"/>
    <cellStyle name="Percent 3 3 2 6 3" xfId="6197" xr:uid="{00000000-0005-0000-0000-000092220000}"/>
    <cellStyle name="Percent 3 3 2 6 4" xfId="5405" xr:uid="{00000000-0005-0000-0000-000093220000}"/>
    <cellStyle name="Percent 3 3 2 7" xfId="1825" xr:uid="{00000000-0005-0000-0000-000094220000}"/>
    <cellStyle name="Percent 3 3 2 7 2" xfId="7669" xr:uid="{00000000-0005-0000-0000-000095220000}"/>
    <cellStyle name="Percent 3 3 2 8" xfId="5941" xr:uid="{00000000-0005-0000-0000-000096220000}"/>
    <cellStyle name="Percent 3 3 2 9" xfId="3877" xr:uid="{00000000-0005-0000-0000-000097220000}"/>
    <cellStyle name="Percent 3 3 3" xfId="139" xr:uid="{00000000-0005-0000-0000-000098220000}"/>
    <cellStyle name="Percent 3 3 3 2" xfId="267" xr:uid="{00000000-0005-0000-0000-000099220000}"/>
    <cellStyle name="Percent 3 3 3 2 2" xfId="1159" xr:uid="{00000000-0005-0000-0000-00009A220000}"/>
    <cellStyle name="Percent 3 3 3 2 2 2" xfId="1739" xr:uid="{00000000-0005-0000-0000-00009B220000}"/>
    <cellStyle name="Percent 3 3 3 2 2 2 2" xfId="3216" xr:uid="{00000000-0005-0000-0000-00009C220000}"/>
    <cellStyle name="Percent 3 3 3 2 2 2 2 2" xfId="9060" xr:uid="{00000000-0005-0000-0000-00009D220000}"/>
    <cellStyle name="Percent 3 3 3 2 2 2 3" xfId="7583" xr:uid="{00000000-0005-0000-0000-00009E220000}"/>
    <cellStyle name="Percent 3 3 3 2 2 2 4" xfId="5268" xr:uid="{00000000-0005-0000-0000-00009F220000}"/>
    <cellStyle name="Percent 3 3 3 2 2 3" xfId="2631" xr:uid="{00000000-0005-0000-0000-0000A0220000}"/>
    <cellStyle name="Percent 3 3 3 2 2 3 2" xfId="8475" xr:uid="{00000000-0005-0000-0000-0000A1220000}"/>
    <cellStyle name="Percent 3 3 3 2 2 4" xfId="7003" xr:uid="{00000000-0005-0000-0000-0000A2220000}"/>
    <cellStyle name="Percent 3 3 3 2 2 5" xfId="4683" xr:uid="{00000000-0005-0000-0000-0000A3220000}"/>
    <cellStyle name="Percent 3 3 3 2 3" xfId="847" xr:uid="{00000000-0005-0000-0000-0000A4220000}"/>
    <cellStyle name="Percent 3 3 3 2 3 2" xfId="3747" xr:uid="{00000000-0005-0000-0000-0000A5220000}"/>
    <cellStyle name="Percent 3 3 3 2 3 2 2" xfId="9591" xr:uid="{00000000-0005-0000-0000-0000A6220000}"/>
    <cellStyle name="Percent 3 3 3 2 3 2 3" xfId="5799" xr:uid="{00000000-0005-0000-0000-0000A7220000}"/>
    <cellStyle name="Percent 3 3 3 2 3 3" xfId="2319" xr:uid="{00000000-0005-0000-0000-0000A8220000}"/>
    <cellStyle name="Percent 3 3 3 2 3 3 2" xfId="8163" xr:uid="{00000000-0005-0000-0000-0000A9220000}"/>
    <cellStyle name="Percent 3 3 3 2 3 4" xfId="6691" xr:uid="{00000000-0005-0000-0000-0000AA220000}"/>
    <cellStyle name="Percent 3 3 3 2 3 5" xfId="4371" xr:uid="{00000000-0005-0000-0000-0000AB220000}"/>
    <cellStyle name="Percent 3 3 3 2 4" xfId="1427" xr:uid="{00000000-0005-0000-0000-0000AC220000}"/>
    <cellStyle name="Percent 3 3 3 2 4 2" xfId="2904" xr:uid="{00000000-0005-0000-0000-0000AD220000}"/>
    <cellStyle name="Percent 3 3 3 2 4 2 2" xfId="8748" xr:uid="{00000000-0005-0000-0000-0000AE220000}"/>
    <cellStyle name="Percent 3 3 3 2 4 3" xfId="7271" xr:uid="{00000000-0005-0000-0000-0000AF220000}"/>
    <cellStyle name="Percent 3 3 3 2 4 4" xfId="4956" xr:uid="{00000000-0005-0000-0000-0000B0220000}"/>
    <cellStyle name="Percent 3 3 3 2 5" xfId="579" xr:uid="{00000000-0005-0000-0000-0000B1220000}"/>
    <cellStyle name="Percent 3 3 3 2 5 2" xfId="3479" xr:uid="{00000000-0005-0000-0000-0000B2220000}"/>
    <cellStyle name="Percent 3 3 3 2 5 2 2" xfId="9323" xr:uid="{00000000-0005-0000-0000-0000B3220000}"/>
    <cellStyle name="Percent 3 3 3 2 5 3" xfId="6423" xr:uid="{00000000-0005-0000-0000-0000B4220000}"/>
    <cellStyle name="Percent 3 3 3 2 5 4" xfId="5531" xr:uid="{00000000-0005-0000-0000-0000B5220000}"/>
    <cellStyle name="Percent 3 3 3 2 6" xfId="2051" xr:uid="{00000000-0005-0000-0000-0000B6220000}"/>
    <cellStyle name="Percent 3 3 3 2 6 2" xfId="7895" xr:uid="{00000000-0005-0000-0000-0000B7220000}"/>
    <cellStyle name="Percent 3 3 3 2 7" xfId="6111" xr:uid="{00000000-0005-0000-0000-0000B8220000}"/>
    <cellStyle name="Percent 3 3 3 2 8" xfId="4103" xr:uid="{00000000-0005-0000-0000-0000B9220000}"/>
    <cellStyle name="Percent 3 3 3 3" xfId="975" xr:uid="{00000000-0005-0000-0000-0000BA220000}"/>
    <cellStyle name="Percent 3 3 3 3 2" xfId="1555" xr:uid="{00000000-0005-0000-0000-0000BB220000}"/>
    <cellStyle name="Percent 3 3 3 3 2 2" xfId="3032" xr:uid="{00000000-0005-0000-0000-0000BC220000}"/>
    <cellStyle name="Percent 3 3 3 3 2 2 2" xfId="8876" xr:uid="{00000000-0005-0000-0000-0000BD220000}"/>
    <cellStyle name="Percent 3 3 3 3 2 3" xfId="7399" xr:uid="{00000000-0005-0000-0000-0000BE220000}"/>
    <cellStyle name="Percent 3 3 3 3 2 4" xfId="5084" xr:uid="{00000000-0005-0000-0000-0000BF220000}"/>
    <cellStyle name="Percent 3 3 3 3 3" xfId="2447" xr:uid="{00000000-0005-0000-0000-0000C0220000}"/>
    <cellStyle name="Percent 3 3 3 3 3 2" xfId="8291" xr:uid="{00000000-0005-0000-0000-0000C1220000}"/>
    <cellStyle name="Percent 3 3 3 3 4" xfId="6819" xr:uid="{00000000-0005-0000-0000-0000C2220000}"/>
    <cellStyle name="Percent 3 3 3 3 5" xfId="4499" xr:uid="{00000000-0005-0000-0000-0000C3220000}"/>
    <cellStyle name="Percent 3 3 3 4" xfId="719" xr:uid="{00000000-0005-0000-0000-0000C4220000}"/>
    <cellStyle name="Percent 3 3 3 4 2" xfId="3619" xr:uid="{00000000-0005-0000-0000-0000C5220000}"/>
    <cellStyle name="Percent 3 3 3 4 2 2" xfId="9463" xr:uid="{00000000-0005-0000-0000-0000C6220000}"/>
    <cellStyle name="Percent 3 3 3 4 2 3" xfId="5671" xr:uid="{00000000-0005-0000-0000-0000C7220000}"/>
    <cellStyle name="Percent 3 3 3 4 3" xfId="2191" xr:uid="{00000000-0005-0000-0000-0000C8220000}"/>
    <cellStyle name="Percent 3 3 3 4 3 2" xfId="8035" xr:uid="{00000000-0005-0000-0000-0000C9220000}"/>
    <cellStyle name="Percent 3 3 3 4 4" xfId="6563" xr:uid="{00000000-0005-0000-0000-0000CA220000}"/>
    <cellStyle name="Percent 3 3 3 4 5" xfId="4243" xr:uid="{00000000-0005-0000-0000-0000CB220000}"/>
    <cellStyle name="Percent 3 3 3 5" xfId="1299" xr:uid="{00000000-0005-0000-0000-0000CC220000}"/>
    <cellStyle name="Percent 3 3 3 5 2" xfId="2776" xr:uid="{00000000-0005-0000-0000-0000CD220000}"/>
    <cellStyle name="Percent 3 3 3 5 2 2" xfId="8620" xr:uid="{00000000-0005-0000-0000-0000CE220000}"/>
    <cellStyle name="Percent 3 3 3 5 3" xfId="7143" xr:uid="{00000000-0005-0000-0000-0000CF220000}"/>
    <cellStyle name="Percent 3 3 3 5 4" xfId="4828" xr:uid="{00000000-0005-0000-0000-0000D0220000}"/>
    <cellStyle name="Percent 3 3 3 6" xfId="395" xr:uid="{00000000-0005-0000-0000-0000D1220000}"/>
    <cellStyle name="Percent 3 3 3 6 2" xfId="3444" xr:uid="{00000000-0005-0000-0000-0000D2220000}"/>
    <cellStyle name="Percent 3 3 3 6 2 2" xfId="9288" xr:uid="{00000000-0005-0000-0000-0000D3220000}"/>
    <cellStyle name="Percent 3 3 3 6 3" xfId="6239" xr:uid="{00000000-0005-0000-0000-0000D4220000}"/>
    <cellStyle name="Percent 3 3 3 6 4" xfId="5496" xr:uid="{00000000-0005-0000-0000-0000D5220000}"/>
    <cellStyle name="Percent 3 3 3 7" xfId="1867" xr:uid="{00000000-0005-0000-0000-0000D6220000}"/>
    <cellStyle name="Percent 3 3 3 7 2" xfId="7711" xr:uid="{00000000-0005-0000-0000-0000D7220000}"/>
    <cellStyle name="Percent 3 3 3 8" xfId="5983" xr:uid="{00000000-0005-0000-0000-0000D8220000}"/>
    <cellStyle name="Percent 3 3 3 9" xfId="3919" xr:uid="{00000000-0005-0000-0000-0000D9220000}"/>
    <cellStyle name="Percent 3 3 4" xfId="182" xr:uid="{00000000-0005-0000-0000-0000DA220000}"/>
    <cellStyle name="Percent 3 3 4 2" xfId="1074" xr:uid="{00000000-0005-0000-0000-0000DB220000}"/>
    <cellStyle name="Percent 3 3 4 2 2" xfId="1654" xr:uid="{00000000-0005-0000-0000-0000DC220000}"/>
    <cellStyle name="Percent 3 3 4 2 2 2" xfId="3131" xr:uid="{00000000-0005-0000-0000-0000DD220000}"/>
    <cellStyle name="Percent 3 3 4 2 2 2 2" xfId="8975" xr:uid="{00000000-0005-0000-0000-0000DE220000}"/>
    <cellStyle name="Percent 3 3 4 2 2 3" xfId="7498" xr:uid="{00000000-0005-0000-0000-0000DF220000}"/>
    <cellStyle name="Percent 3 3 4 2 2 4" xfId="5183" xr:uid="{00000000-0005-0000-0000-0000E0220000}"/>
    <cellStyle name="Percent 3 3 4 2 3" xfId="2546" xr:uid="{00000000-0005-0000-0000-0000E1220000}"/>
    <cellStyle name="Percent 3 3 4 2 3 2" xfId="8390" xr:uid="{00000000-0005-0000-0000-0000E2220000}"/>
    <cellStyle name="Percent 3 3 4 2 4" xfId="6918" xr:uid="{00000000-0005-0000-0000-0000E3220000}"/>
    <cellStyle name="Percent 3 3 4 2 5" xfId="4598" xr:uid="{00000000-0005-0000-0000-0000E4220000}"/>
    <cellStyle name="Percent 3 3 4 3" xfId="762" xr:uid="{00000000-0005-0000-0000-0000E5220000}"/>
    <cellStyle name="Percent 3 3 4 3 2" xfId="3662" xr:uid="{00000000-0005-0000-0000-0000E6220000}"/>
    <cellStyle name="Percent 3 3 4 3 2 2" xfId="9506" xr:uid="{00000000-0005-0000-0000-0000E7220000}"/>
    <cellStyle name="Percent 3 3 4 3 2 3" xfId="5714" xr:uid="{00000000-0005-0000-0000-0000E8220000}"/>
    <cellStyle name="Percent 3 3 4 3 3" xfId="2234" xr:uid="{00000000-0005-0000-0000-0000E9220000}"/>
    <cellStyle name="Percent 3 3 4 3 3 2" xfId="8078" xr:uid="{00000000-0005-0000-0000-0000EA220000}"/>
    <cellStyle name="Percent 3 3 4 3 4" xfId="6606" xr:uid="{00000000-0005-0000-0000-0000EB220000}"/>
    <cellStyle name="Percent 3 3 4 3 5" xfId="4286" xr:uid="{00000000-0005-0000-0000-0000EC220000}"/>
    <cellStyle name="Percent 3 3 4 4" xfId="1342" xr:uid="{00000000-0005-0000-0000-0000ED220000}"/>
    <cellStyle name="Percent 3 3 4 4 2" xfId="2819" xr:uid="{00000000-0005-0000-0000-0000EE220000}"/>
    <cellStyle name="Percent 3 3 4 4 2 2" xfId="8663" xr:uid="{00000000-0005-0000-0000-0000EF220000}"/>
    <cellStyle name="Percent 3 3 4 4 3" xfId="7186" xr:uid="{00000000-0005-0000-0000-0000F0220000}"/>
    <cellStyle name="Percent 3 3 4 4 4" xfId="4871" xr:uid="{00000000-0005-0000-0000-0000F1220000}"/>
    <cellStyle name="Percent 3 3 4 5" xfId="494" xr:uid="{00000000-0005-0000-0000-0000F2220000}"/>
    <cellStyle name="Percent 3 3 4 5 2" xfId="3424" xr:uid="{00000000-0005-0000-0000-0000F3220000}"/>
    <cellStyle name="Percent 3 3 4 5 2 2" xfId="9268" xr:uid="{00000000-0005-0000-0000-0000F4220000}"/>
    <cellStyle name="Percent 3 3 4 5 3" xfId="6338" xr:uid="{00000000-0005-0000-0000-0000F5220000}"/>
    <cellStyle name="Percent 3 3 4 5 4" xfId="5476" xr:uid="{00000000-0005-0000-0000-0000F6220000}"/>
    <cellStyle name="Percent 3 3 4 6" xfId="1966" xr:uid="{00000000-0005-0000-0000-0000F7220000}"/>
    <cellStyle name="Percent 3 3 4 6 2" xfId="7810" xr:uid="{00000000-0005-0000-0000-0000F8220000}"/>
    <cellStyle name="Percent 3 3 4 7" xfId="6026" xr:uid="{00000000-0005-0000-0000-0000F9220000}"/>
    <cellStyle name="Percent 3 3 4 8" xfId="4018" xr:uid="{00000000-0005-0000-0000-0000FA220000}"/>
    <cellStyle name="Percent 3 3 5" xfId="451" xr:uid="{00000000-0005-0000-0000-0000FB220000}"/>
    <cellStyle name="Percent 3 3 5 2" xfId="1031" xr:uid="{00000000-0005-0000-0000-0000FC220000}"/>
    <cellStyle name="Percent 3 3 5 2 2" xfId="3791" xr:uid="{00000000-0005-0000-0000-0000FD220000}"/>
    <cellStyle name="Percent 3 3 5 2 2 2" xfId="9635" xr:uid="{00000000-0005-0000-0000-0000FE220000}"/>
    <cellStyle name="Percent 3 3 5 2 2 3" xfId="5843" xr:uid="{00000000-0005-0000-0000-0000FF220000}"/>
    <cellStyle name="Percent 3 3 5 2 3" xfId="2503" xr:uid="{00000000-0005-0000-0000-000000230000}"/>
    <cellStyle name="Percent 3 3 5 2 3 2" xfId="8347" xr:uid="{00000000-0005-0000-0000-000001230000}"/>
    <cellStyle name="Percent 3 3 5 2 4" xfId="6875" xr:uid="{00000000-0005-0000-0000-000002230000}"/>
    <cellStyle name="Percent 3 3 5 2 5" xfId="4555" xr:uid="{00000000-0005-0000-0000-000003230000}"/>
    <cellStyle name="Percent 3 3 5 3" xfId="1611" xr:uid="{00000000-0005-0000-0000-000004230000}"/>
    <cellStyle name="Percent 3 3 5 3 2" xfId="3088" xr:uid="{00000000-0005-0000-0000-000005230000}"/>
    <cellStyle name="Percent 3 3 5 3 2 2" xfId="8932" xr:uid="{00000000-0005-0000-0000-000006230000}"/>
    <cellStyle name="Percent 3 3 5 3 3" xfId="7455" xr:uid="{00000000-0005-0000-0000-000007230000}"/>
    <cellStyle name="Percent 3 3 5 3 4" xfId="5140" xr:uid="{00000000-0005-0000-0000-000008230000}"/>
    <cellStyle name="Percent 3 3 5 4" xfId="1923" xr:uid="{00000000-0005-0000-0000-000009230000}"/>
    <cellStyle name="Percent 3 3 5 4 2" xfId="7767" xr:uid="{00000000-0005-0000-0000-00000A230000}"/>
    <cellStyle name="Percent 3 3 5 5" xfId="6295" xr:uid="{00000000-0005-0000-0000-00000B230000}"/>
    <cellStyle name="Percent 3 3 5 6" xfId="3975" xr:uid="{00000000-0005-0000-0000-00000C230000}"/>
    <cellStyle name="Percent 3 3 6" xfId="890" xr:uid="{00000000-0005-0000-0000-00000D230000}"/>
    <cellStyle name="Percent 3 3 6 2" xfId="1470" xr:uid="{00000000-0005-0000-0000-00000E230000}"/>
    <cellStyle name="Percent 3 3 6 2 2" xfId="2947" xr:uid="{00000000-0005-0000-0000-00000F230000}"/>
    <cellStyle name="Percent 3 3 6 2 2 2" xfId="8791" xr:uid="{00000000-0005-0000-0000-000010230000}"/>
    <cellStyle name="Percent 3 3 6 2 3" xfId="7314" xr:uid="{00000000-0005-0000-0000-000011230000}"/>
    <cellStyle name="Percent 3 3 6 2 4" xfId="4999" xr:uid="{00000000-0005-0000-0000-000012230000}"/>
    <cellStyle name="Percent 3 3 6 3" xfId="2362" xr:uid="{00000000-0005-0000-0000-000013230000}"/>
    <cellStyle name="Percent 3 3 6 3 2" xfId="8206" xr:uid="{00000000-0005-0000-0000-000014230000}"/>
    <cellStyle name="Percent 3 3 6 4" xfId="6734" xr:uid="{00000000-0005-0000-0000-000015230000}"/>
    <cellStyle name="Percent 3 3 6 5" xfId="4414" xr:uid="{00000000-0005-0000-0000-000016230000}"/>
    <cellStyle name="Percent 3 3 7" xfId="634" xr:uid="{00000000-0005-0000-0000-000017230000}"/>
    <cellStyle name="Percent 3 3 7 2" xfId="3534" xr:uid="{00000000-0005-0000-0000-000018230000}"/>
    <cellStyle name="Percent 3 3 7 2 2" xfId="9378" xr:uid="{00000000-0005-0000-0000-000019230000}"/>
    <cellStyle name="Percent 3 3 7 2 3" xfId="5586" xr:uid="{00000000-0005-0000-0000-00001A230000}"/>
    <cellStyle name="Percent 3 3 7 3" xfId="2106" xr:uid="{00000000-0005-0000-0000-00001B230000}"/>
    <cellStyle name="Percent 3 3 7 3 2" xfId="7950" xr:uid="{00000000-0005-0000-0000-00001C230000}"/>
    <cellStyle name="Percent 3 3 7 4" xfId="6478" xr:uid="{00000000-0005-0000-0000-00001D230000}"/>
    <cellStyle name="Percent 3 3 7 5" xfId="4158" xr:uid="{00000000-0005-0000-0000-00001E230000}"/>
    <cellStyle name="Percent 3 3 8" xfId="1214" xr:uid="{00000000-0005-0000-0000-00001F230000}"/>
    <cellStyle name="Percent 3 3 8 2" xfId="2691" xr:uid="{00000000-0005-0000-0000-000020230000}"/>
    <cellStyle name="Percent 3 3 8 2 2" xfId="8535" xr:uid="{00000000-0005-0000-0000-000021230000}"/>
    <cellStyle name="Percent 3 3 8 3" xfId="7058" xr:uid="{00000000-0005-0000-0000-000022230000}"/>
    <cellStyle name="Percent 3 3 8 4" xfId="4743" xr:uid="{00000000-0005-0000-0000-000023230000}"/>
    <cellStyle name="Percent 3 3 9" xfId="310" xr:uid="{00000000-0005-0000-0000-000024230000}"/>
    <cellStyle name="Percent 3 3 9 2" xfId="3360" xr:uid="{00000000-0005-0000-0000-000025230000}"/>
    <cellStyle name="Percent 3 3 9 2 2" xfId="9204" xr:uid="{00000000-0005-0000-0000-000026230000}"/>
    <cellStyle name="Percent 3 3 9 3" xfId="6154" xr:uid="{00000000-0005-0000-0000-000027230000}"/>
    <cellStyle name="Percent 3 3 9 4" xfId="5412" xr:uid="{00000000-0005-0000-0000-000028230000}"/>
    <cellStyle name="Percent 3 4" xfId="61" xr:uid="{00000000-0005-0000-0000-000029230000}"/>
    <cellStyle name="Percent 3 4 10" xfId="1790" xr:uid="{00000000-0005-0000-0000-00002A230000}"/>
    <cellStyle name="Percent 3 4 10 2" xfId="7634" xr:uid="{00000000-0005-0000-0000-00002B230000}"/>
    <cellStyle name="Percent 3 4 11" xfId="5906" xr:uid="{00000000-0005-0000-0000-00002C230000}"/>
    <cellStyle name="Percent 3 4 12" xfId="3842" xr:uid="{00000000-0005-0000-0000-00002D230000}"/>
    <cellStyle name="Percent 3 4 2" xfId="105" xr:uid="{00000000-0005-0000-0000-00002E230000}"/>
    <cellStyle name="Percent 3 4 2 2" xfId="233" xr:uid="{00000000-0005-0000-0000-00002F230000}"/>
    <cellStyle name="Percent 3 4 2 2 2" xfId="1125" xr:uid="{00000000-0005-0000-0000-000030230000}"/>
    <cellStyle name="Percent 3 4 2 2 2 2" xfId="1705" xr:uid="{00000000-0005-0000-0000-000031230000}"/>
    <cellStyle name="Percent 3 4 2 2 2 2 2" xfId="3182" xr:uid="{00000000-0005-0000-0000-000032230000}"/>
    <cellStyle name="Percent 3 4 2 2 2 2 2 2" xfId="9026" xr:uid="{00000000-0005-0000-0000-000033230000}"/>
    <cellStyle name="Percent 3 4 2 2 2 2 3" xfId="7549" xr:uid="{00000000-0005-0000-0000-000034230000}"/>
    <cellStyle name="Percent 3 4 2 2 2 2 4" xfId="5234" xr:uid="{00000000-0005-0000-0000-000035230000}"/>
    <cellStyle name="Percent 3 4 2 2 2 3" xfId="2597" xr:uid="{00000000-0005-0000-0000-000036230000}"/>
    <cellStyle name="Percent 3 4 2 2 2 3 2" xfId="8441" xr:uid="{00000000-0005-0000-0000-000037230000}"/>
    <cellStyle name="Percent 3 4 2 2 2 4" xfId="6969" xr:uid="{00000000-0005-0000-0000-000038230000}"/>
    <cellStyle name="Percent 3 4 2 2 2 5" xfId="4649" xr:uid="{00000000-0005-0000-0000-000039230000}"/>
    <cellStyle name="Percent 3 4 2 2 3" xfId="813" xr:uid="{00000000-0005-0000-0000-00003A230000}"/>
    <cellStyle name="Percent 3 4 2 2 3 2" xfId="3713" xr:uid="{00000000-0005-0000-0000-00003B230000}"/>
    <cellStyle name="Percent 3 4 2 2 3 2 2" xfId="9557" xr:uid="{00000000-0005-0000-0000-00003C230000}"/>
    <cellStyle name="Percent 3 4 2 2 3 2 3" xfId="5765" xr:uid="{00000000-0005-0000-0000-00003D230000}"/>
    <cellStyle name="Percent 3 4 2 2 3 3" xfId="2285" xr:uid="{00000000-0005-0000-0000-00003E230000}"/>
    <cellStyle name="Percent 3 4 2 2 3 3 2" xfId="8129" xr:uid="{00000000-0005-0000-0000-00003F230000}"/>
    <cellStyle name="Percent 3 4 2 2 3 4" xfId="6657" xr:uid="{00000000-0005-0000-0000-000040230000}"/>
    <cellStyle name="Percent 3 4 2 2 3 5" xfId="4337" xr:uid="{00000000-0005-0000-0000-000041230000}"/>
    <cellStyle name="Percent 3 4 2 2 4" xfId="1393" xr:uid="{00000000-0005-0000-0000-000042230000}"/>
    <cellStyle name="Percent 3 4 2 2 4 2" xfId="2870" xr:uid="{00000000-0005-0000-0000-000043230000}"/>
    <cellStyle name="Percent 3 4 2 2 4 2 2" xfId="8714" xr:uid="{00000000-0005-0000-0000-000044230000}"/>
    <cellStyle name="Percent 3 4 2 2 4 3" xfId="7237" xr:uid="{00000000-0005-0000-0000-000045230000}"/>
    <cellStyle name="Percent 3 4 2 2 4 4" xfId="4922" xr:uid="{00000000-0005-0000-0000-000046230000}"/>
    <cellStyle name="Percent 3 4 2 2 5" xfId="545" xr:uid="{00000000-0005-0000-0000-000047230000}"/>
    <cellStyle name="Percent 3 4 2 2 5 2" xfId="3432" xr:uid="{00000000-0005-0000-0000-000048230000}"/>
    <cellStyle name="Percent 3 4 2 2 5 2 2" xfId="9276" xr:uid="{00000000-0005-0000-0000-000049230000}"/>
    <cellStyle name="Percent 3 4 2 2 5 3" xfId="6389" xr:uid="{00000000-0005-0000-0000-00004A230000}"/>
    <cellStyle name="Percent 3 4 2 2 5 4" xfId="5484" xr:uid="{00000000-0005-0000-0000-00004B230000}"/>
    <cellStyle name="Percent 3 4 2 2 6" xfId="2017" xr:uid="{00000000-0005-0000-0000-00004C230000}"/>
    <cellStyle name="Percent 3 4 2 2 6 2" xfId="7861" xr:uid="{00000000-0005-0000-0000-00004D230000}"/>
    <cellStyle name="Percent 3 4 2 2 7" xfId="6077" xr:uid="{00000000-0005-0000-0000-00004E230000}"/>
    <cellStyle name="Percent 3 4 2 2 8" xfId="4069" xr:uid="{00000000-0005-0000-0000-00004F230000}"/>
    <cellStyle name="Percent 3 4 2 3" xfId="941" xr:uid="{00000000-0005-0000-0000-000050230000}"/>
    <cellStyle name="Percent 3 4 2 3 2" xfId="1521" xr:uid="{00000000-0005-0000-0000-000051230000}"/>
    <cellStyle name="Percent 3 4 2 3 2 2" xfId="2998" xr:uid="{00000000-0005-0000-0000-000052230000}"/>
    <cellStyle name="Percent 3 4 2 3 2 2 2" xfId="8842" xr:uid="{00000000-0005-0000-0000-000053230000}"/>
    <cellStyle name="Percent 3 4 2 3 2 3" xfId="7365" xr:uid="{00000000-0005-0000-0000-000054230000}"/>
    <cellStyle name="Percent 3 4 2 3 2 4" xfId="5050" xr:uid="{00000000-0005-0000-0000-000055230000}"/>
    <cellStyle name="Percent 3 4 2 3 3" xfId="2413" xr:uid="{00000000-0005-0000-0000-000056230000}"/>
    <cellStyle name="Percent 3 4 2 3 3 2" xfId="8257" xr:uid="{00000000-0005-0000-0000-000057230000}"/>
    <cellStyle name="Percent 3 4 2 3 4" xfId="6785" xr:uid="{00000000-0005-0000-0000-000058230000}"/>
    <cellStyle name="Percent 3 4 2 3 5" xfId="4465" xr:uid="{00000000-0005-0000-0000-000059230000}"/>
    <cellStyle name="Percent 3 4 2 4" xfId="685" xr:uid="{00000000-0005-0000-0000-00005A230000}"/>
    <cellStyle name="Percent 3 4 2 4 2" xfId="3585" xr:uid="{00000000-0005-0000-0000-00005B230000}"/>
    <cellStyle name="Percent 3 4 2 4 2 2" xfId="9429" xr:uid="{00000000-0005-0000-0000-00005C230000}"/>
    <cellStyle name="Percent 3 4 2 4 2 3" xfId="5637" xr:uid="{00000000-0005-0000-0000-00005D230000}"/>
    <cellStyle name="Percent 3 4 2 4 3" xfId="2157" xr:uid="{00000000-0005-0000-0000-00005E230000}"/>
    <cellStyle name="Percent 3 4 2 4 3 2" xfId="8001" xr:uid="{00000000-0005-0000-0000-00005F230000}"/>
    <cellStyle name="Percent 3 4 2 4 4" xfId="6529" xr:uid="{00000000-0005-0000-0000-000060230000}"/>
    <cellStyle name="Percent 3 4 2 4 5" xfId="4209" xr:uid="{00000000-0005-0000-0000-000061230000}"/>
    <cellStyle name="Percent 3 4 2 5" xfId="1265" xr:uid="{00000000-0005-0000-0000-000062230000}"/>
    <cellStyle name="Percent 3 4 2 5 2" xfId="2742" xr:uid="{00000000-0005-0000-0000-000063230000}"/>
    <cellStyle name="Percent 3 4 2 5 2 2" xfId="8586" xr:uid="{00000000-0005-0000-0000-000064230000}"/>
    <cellStyle name="Percent 3 4 2 5 3" xfId="7109" xr:uid="{00000000-0005-0000-0000-000065230000}"/>
    <cellStyle name="Percent 3 4 2 5 4" xfId="4794" xr:uid="{00000000-0005-0000-0000-000066230000}"/>
    <cellStyle name="Percent 3 4 2 6" xfId="361" xr:uid="{00000000-0005-0000-0000-000067230000}"/>
    <cellStyle name="Percent 3 4 2 6 2" xfId="3413" xr:uid="{00000000-0005-0000-0000-000068230000}"/>
    <cellStyle name="Percent 3 4 2 6 2 2" xfId="9257" xr:uid="{00000000-0005-0000-0000-000069230000}"/>
    <cellStyle name="Percent 3 4 2 6 3" xfId="6205" xr:uid="{00000000-0005-0000-0000-00006A230000}"/>
    <cellStyle name="Percent 3 4 2 6 4" xfId="5465" xr:uid="{00000000-0005-0000-0000-00006B230000}"/>
    <cellStyle name="Percent 3 4 2 7" xfId="1833" xr:uid="{00000000-0005-0000-0000-00006C230000}"/>
    <cellStyle name="Percent 3 4 2 7 2" xfId="7677" xr:uid="{00000000-0005-0000-0000-00006D230000}"/>
    <cellStyle name="Percent 3 4 2 8" xfId="5949" xr:uid="{00000000-0005-0000-0000-00006E230000}"/>
    <cellStyle name="Percent 3 4 2 9" xfId="3885" xr:uid="{00000000-0005-0000-0000-00006F230000}"/>
    <cellStyle name="Percent 3 4 3" xfId="147" xr:uid="{00000000-0005-0000-0000-000070230000}"/>
    <cellStyle name="Percent 3 4 3 2" xfId="275" xr:uid="{00000000-0005-0000-0000-000071230000}"/>
    <cellStyle name="Percent 3 4 3 2 2" xfId="1167" xr:uid="{00000000-0005-0000-0000-000072230000}"/>
    <cellStyle name="Percent 3 4 3 2 2 2" xfId="1747" xr:uid="{00000000-0005-0000-0000-000073230000}"/>
    <cellStyle name="Percent 3 4 3 2 2 2 2" xfId="3224" xr:uid="{00000000-0005-0000-0000-000074230000}"/>
    <cellStyle name="Percent 3 4 3 2 2 2 2 2" xfId="9068" xr:uid="{00000000-0005-0000-0000-000075230000}"/>
    <cellStyle name="Percent 3 4 3 2 2 2 3" xfId="7591" xr:uid="{00000000-0005-0000-0000-000076230000}"/>
    <cellStyle name="Percent 3 4 3 2 2 2 4" xfId="5276" xr:uid="{00000000-0005-0000-0000-000077230000}"/>
    <cellStyle name="Percent 3 4 3 2 2 3" xfId="2639" xr:uid="{00000000-0005-0000-0000-000078230000}"/>
    <cellStyle name="Percent 3 4 3 2 2 3 2" xfId="8483" xr:uid="{00000000-0005-0000-0000-000079230000}"/>
    <cellStyle name="Percent 3 4 3 2 2 4" xfId="7011" xr:uid="{00000000-0005-0000-0000-00007A230000}"/>
    <cellStyle name="Percent 3 4 3 2 2 5" xfId="4691" xr:uid="{00000000-0005-0000-0000-00007B230000}"/>
    <cellStyle name="Percent 3 4 3 2 3" xfId="855" xr:uid="{00000000-0005-0000-0000-00007C230000}"/>
    <cellStyle name="Percent 3 4 3 2 3 2" xfId="3755" xr:uid="{00000000-0005-0000-0000-00007D230000}"/>
    <cellStyle name="Percent 3 4 3 2 3 2 2" xfId="9599" xr:uid="{00000000-0005-0000-0000-00007E230000}"/>
    <cellStyle name="Percent 3 4 3 2 3 2 3" xfId="5807" xr:uid="{00000000-0005-0000-0000-00007F230000}"/>
    <cellStyle name="Percent 3 4 3 2 3 3" xfId="2327" xr:uid="{00000000-0005-0000-0000-000080230000}"/>
    <cellStyle name="Percent 3 4 3 2 3 3 2" xfId="8171" xr:uid="{00000000-0005-0000-0000-000081230000}"/>
    <cellStyle name="Percent 3 4 3 2 3 4" xfId="6699" xr:uid="{00000000-0005-0000-0000-000082230000}"/>
    <cellStyle name="Percent 3 4 3 2 3 5" xfId="4379" xr:uid="{00000000-0005-0000-0000-000083230000}"/>
    <cellStyle name="Percent 3 4 3 2 4" xfId="1435" xr:uid="{00000000-0005-0000-0000-000084230000}"/>
    <cellStyle name="Percent 3 4 3 2 4 2" xfId="2912" xr:uid="{00000000-0005-0000-0000-000085230000}"/>
    <cellStyle name="Percent 3 4 3 2 4 2 2" xfId="8756" xr:uid="{00000000-0005-0000-0000-000086230000}"/>
    <cellStyle name="Percent 3 4 3 2 4 3" xfId="7279" xr:uid="{00000000-0005-0000-0000-000087230000}"/>
    <cellStyle name="Percent 3 4 3 2 4 4" xfId="4964" xr:uid="{00000000-0005-0000-0000-000088230000}"/>
    <cellStyle name="Percent 3 4 3 2 5" xfId="587" xr:uid="{00000000-0005-0000-0000-000089230000}"/>
    <cellStyle name="Percent 3 4 3 2 5 2" xfId="3487" xr:uid="{00000000-0005-0000-0000-00008A230000}"/>
    <cellStyle name="Percent 3 4 3 2 5 2 2" xfId="9331" xr:uid="{00000000-0005-0000-0000-00008B230000}"/>
    <cellStyle name="Percent 3 4 3 2 5 3" xfId="6431" xr:uid="{00000000-0005-0000-0000-00008C230000}"/>
    <cellStyle name="Percent 3 4 3 2 5 4" xfId="5539" xr:uid="{00000000-0005-0000-0000-00008D230000}"/>
    <cellStyle name="Percent 3 4 3 2 6" xfId="2059" xr:uid="{00000000-0005-0000-0000-00008E230000}"/>
    <cellStyle name="Percent 3 4 3 2 6 2" xfId="7903" xr:uid="{00000000-0005-0000-0000-00008F230000}"/>
    <cellStyle name="Percent 3 4 3 2 7" xfId="6119" xr:uid="{00000000-0005-0000-0000-000090230000}"/>
    <cellStyle name="Percent 3 4 3 2 8" xfId="4111" xr:uid="{00000000-0005-0000-0000-000091230000}"/>
    <cellStyle name="Percent 3 4 3 3" xfId="983" xr:uid="{00000000-0005-0000-0000-000092230000}"/>
    <cellStyle name="Percent 3 4 3 3 2" xfId="1563" xr:uid="{00000000-0005-0000-0000-000093230000}"/>
    <cellStyle name="Percent 3 4 3 3 2 2" xfId="3040" xr:uid="{00000000-0005-0000-0000-000094230000}"/>
    <cellStyle name="Percent 3 4 3 3 2 2 2" xfId="8884" xr:uid="{00000000-0005-0000-0000-000095230000}"/>
    <cellStyle name="Percent 3 4 3 3 2 3" xfId="7407" xr:uid="{00000000-0005-0000-0000-000096230000}"/>
    <cellStyle name="Percent 3 4 3 3 2 4" xfId="5092" xr:uid="{00000000-0005-0000-0000-000097230000}"/>
    <cellStyle name="Percent 3 4 3 3 3" xfId="2455" xr:uid="{00000000-0005-0000-0000-000098230000}"/>
    <cellStyle name="Percent 3 4 3 3 3 2" xfId="8299" xr:uid="{00000000-0005-0000-0000-000099230000}"/>
    <cellStyle name="Percent 3 4 3 3 4" xfId="6827" xr:uid="{00000000-0005-0000-0000-00009A230000}"/>
    <cellStyle name="Percent 3 4 3 3 5" xfId="4507" xr:uid="{00000000-0005-0000-0000-00009B230000}"/>
    <cellStyle name="Percent 3 4 3 4" xfId="727" xr:uid="{00000000-0005-0000-0000-00009C230000}"/>
    <cellStyle name="Percent 3 4 3 4 2" xfId="3627" xr:uid="{00000000-0005-0000-0000-00009D230000}"/>
    <cellStyle name="Percent 3 4 3 4 2 2" xfId="9471" xr:uid="{00000000-0005-0000-0000-00009E230000}"/>
    <cellStyle name="Percent 3 4 3 4 2 3" xfId="5679" xr:uid="{00000000-0005-0000-0000-00009F230000}"/>
    <cellStyle name="Percent 3 4 3 4 3" xfId="2199" xr:uid="{00000000-0005-0000-0000-0000A0230000}"/>
    <cellStyle name="Percent 3 4 3 4 3 2" xfId="8043" xr:uid="{00000000-0005-0000-0000-0000A1230000}"/>
    <cellStyle name="Percent 3 4 3 4 4" xfId="6571" xr:uid="{00000000-0005-0000-0000-0000A2230000}"/>
    <cellStyle name="Percent 3 4 3 4 5" xfId="4251" xr:uid="{00000000-0005-0000-0000-0000A3230000}"/>
    <cellStyle name="Percent 3 4 3 5" xfId="1307" xr:uid="{00000000-0005-0000-0000-0000A4230000}"/>
    <cellStyle name="Percent 3 4 3 5 2" xfId="2784" xr:uid="{00000000-0005-0000-0000-0000A5230000}"/>
    <cellStyle name="Percent 3 4 3 5 2 2" xfId="8628" xr:uid="{00000000-0005-0000-0000-0000A6230000}"/>
    <cellStyle name="Percent 3 4 3 5 3" xfId="7151" xr:uid="{00000000-0005-0000-0000-0000A7230000}"/>
    <cellStyle name="Percent 3 4 3 5 4" xfId="4836" xr:uid="{00000000-0005-0000-0000-0000A8230000}"/>
    <cellStyle name="Percent 3 4 3 6" xfId="403" xr:uid="{00000000-0005-0000-0000-0000A9230000}"/>
    <cellStyle name="Percent 3 4 3 6 2" xfId="3338" xr:uid="{00000000-0005-0000-0000-0000AA230000}"/>
    <cellStyle name="Percent 3 4 3 6 2 2" xfId="9182" xr:uid="{00000000-0005-0000-0000-0000AB230000}"/>
    <cellStyle name="Percent 3 4 3 6 3" xfId="6247" xr:uid="{00000000-0005-0000-0000-0000AC230000}"/>
    <cellStyle name="Percent 3 4 3 6 4" xfId="5390" xr:uid="{00000000-0005-0000-0000-0000AD230000}"/>
    <cellStyle name="Percent 3 4 3 7" xfId="1875" xr:uid="{00000000-0005-0000-0000-0000AE230000}"/>
    <cellStyle name="Percent 3 4 3 7 2" xfId="7719" xr:uid="{00000000-0005-0000-0000-0000AF230000}"/>
    <cellStyle name="Percent 3 4 3 8" xfId="5991" xr:uid="{00000000-0005-0000-0000-0000B0230000}"/>
    <cellStyle name="Percent 3 4 3 9" xfId="3927" xr:uid="{00000000-0005-0000-0000-0000B1230000}"/>
    <cellStyle name="Percent 3 4 4" xfId="190" xr:uid="{00000000-0005-0000-0000-0000B2230000}"/>
    <cellStyle name="Percent 3 4 4 2" xfId="1082" xr:uid="{00000000-0005-0000-0000-0000B3230000}"/>
    <cellStyle name="Percent 3 4 4 2 2" xfId="1662" xr:uid="{00000000-0005-0000-0000-0000B4230000}"/>
    <cellStyle name="Percent 3 4 4 2 2 2" xfId="3139" xr:uid="{00000000-0005-0000-0000-0000B5230000}"/>
    <cellStyle name="Percent 3 4 4 2 2 2 2" xfId="8983" xr:uid="{00000000-0005-0000-0000-0000B6230000}"/>
    <cellStyle name="Percent 3 4 4 2 2 3" xfId="7506" xr:uid="{00000000-0005-0000-0000-0000B7230000}"/>
    <cellStyle name="Percent 3 4 4 2 2 4" xfId="5191" xr:uid="{00000000-0005-0000-0000-0000B8230000}"/>
    <cellStyle name="Percent 3 4 4 2 3" xfId="2554" xr:uid="{00000000-0005-0000-0000-0000B9230000}"/>
    <cellStyle name="Percent 3 4 4 2 3 2" xfId="8398" xr:uid="{00000000-0005-0000-0000-0000BA230000}"/>
    <cellStyle name="Percent 3 4 4 2 4" xfId="6926" xr:uid="{00000000-0005-0000-0000-0000BB230000}"/>
    <cellStyle name="Percent 3 4 4 2 5" xfId="4606" xr:uid="{00000000-0005-0000-0000-0000BC230000}"/>
    <cellStyle name="Percent 3 4 4 3" xfId="770" xr:uid="{00000000-0005-0000-0000-0000BD230000}"/>
    <cellStyle name="Percent 3 4 4 3 2" xfId="3670" xr:uid="{00000000-0005-0000-0000-0000BE230000}"/>
    <cellStyle name="Percent 3 4 4 3 2 2" xfId="9514" xr:uid="{00000000-0005-0000-0000-0000BF230000}"/>
    <cellStyle name="Percent 3 4 4 3 2 3" xfId="5722" xr:uid="{00000000-0005-0000-0000-0000C0230000}"/>
    <cellStyle name="Percent 3 4 4 3 3" xfId="2242" xr:uid="{00000000-0005-0000-0000-0000C1230000}"/>
    <cellStyle name="Percent 3 4 4 3 3 2" xfId="8086" xr:uid="{00000000-0005-0000-0000-0000C2230000}"/>
    <cellStyle name="Percent 3 4 4 3 4" xfId="6614" xr:uid="{00000000-0005-0000-0000-0000C3230000}"/>
    <cellStyle name="Percent 3 4 4 3 5" xfId="4294" xr:uid="{00000000-0005-0000-0000-0000C4230000}"/>
    <cellStyle name="Percent 3 4 4 4" xfId="1350" xr:uid="{00000000-0005-0000-0000-0000C5230000}"/>
    <cellStyle name="Percent 3 4 4 4 2" xfId="2827" xr:uid="{00000000-0005-0000-0000-0000C6230000}"/>
    <cellStyle name="Percent 3 4 4 4 2 2" xfId="8671" xr:uid="{00000000-0005-0000-0000-0000C7230000}"/>
    <cellStyle name="Percent 3 4 4 4 3" xfId="7194" xr:uid="{00000000-0005-0000-0000-0000C8230000}"/>
    <cellStyle name="Percent 3 4 4 4 4" xfId="4879" xr:uid="{00000000-0005-0000-0000-0000C9230000}"/>
    <cellStyle name="Percent 3 4 4 5" xfId="502" xr:uid="{00000000-0005-0000-0000-0000CA230000}"/>
    <cellStyle name="Percent 3 4 4 5 2" xfId="3232" xr:uid="{00000000-0005-0000-0000-0000CB230000}"/>
    <cellStyle name="Percent 3 4 4 5 2 2" xfId="9076" xr:uid="{00000000-0005-0000-0000-0000CC230000}"/>
    <cellStyle name="Percent 3 4 4 5 3" xfId="6346" xr:uid="{00000000-0005-0000-0000-0000CD230000}"/>
    <cellStyle name="Percent 3 4 4 5 4" xfId="5284" xr:uid="{00000000-0005-0000-0000-0000CE230000}"/>
    <cellStyle name="Percent 3 4 4 6" xfId="1974" xr:uid="{00000000-0005-0000-0000-0000CF230000}"/>
    <cellStyle name="Percent 3 4 4 6 2" xfId="7818" xr:uid="{00000000-0005-0000-0000-0000D0230000}"/>
    <cellStyle name="Percent 3 4 4 7" xfId="6034" xr:uid="{00000000-0005-0000-0000-0000D1230000}"/>
    <cellStyle name="Percent 3 4 4 8" xfId="4026" xr:uid="{00000000-0005-0000-0000-0000D2230000}"/>
    <cellStyle name="Percent 3 4 5" xfId="459" xr:uid="{00000000-0005-0000-0000-0000D3230000}"/>
    <cellStyle name="Percent 3 4 5 2" xfId="1039" xr:uid="{00000000-0005-0000-0000-0000D4230000}"/>
    <cellStyle name="Percent 3 4 5 2 2" xfId="3799" xr:uid="{00000000-0005-0000-0000-0000D5230000}"/>
    <cellStyle name="Percent 3 4 5 2 2 2" xfId="9643" xr:uid="{00000000-0005-0000-0000-0000D6230000}"/>
    <cellStyle name="Percent 3 4 5 2 2 3" xfId="5851" xr:uid="{00000000-0005-0000-0000-0000D7230000}"/>
    <cellStyle name="Percent 3 4 5 2 3" xfId="2511" xr:uid="{00000000-0005-0000-0000-0000D8230000}"/>
    <cellStyle name="Percent 3 4 5 2 3 2" xfId="8355" xr:uid="{00000000-0005-0000-0000-0000D9230000}"/>
    <cellStyle name="Percent 3 4 5 2 4" xfId="6883" xr:uid="{00000000-0005-0000-0000-0000DA230000}"/>
    <cellStyle name="Percent 3 4 5 2 5" xfId="4563" xr:uid="{00000000-0005-0000-0000-0000DB230000}"/>
    <cellStyle name="Percent 3 4 5 3" xfId="1619" xr:uid="{00000000-0005-0000-0000-0000DC230000}"/>
    <cellStyle name="Percent 3 4 5 3 2" xfId="3096" xr:uid="{00000000-0005-0000-0000-0000DD230000}"/>
    <cellStyle name="Percent 3 4 5 3 2 2" xfId="8940" xr:uid="{00000000-0005-0000-0000-0000DE230000}"/>
    <cellStyle name="Percent 3 4 5 3 3" xfId="7463" xr:uid="{00000000-0005-0000-0000-0000DF230000}"/>
    <cellStyle name="Percent 3 4 5 3 4" xfId="5148" xr:uid="{00000000-0005-0000-0000-0000E0230000}"/>
    <cellStyle name="Percent 3 4 5 4" xfId="1931" xr:uid="{00000000-0005-0000-0000-0000E1230000}"/>
    <cellStyle name="Percent 3 4 5 4 2" xfId="7775" xr:uid="{00000000-0005-0000-0000-0000E2230000}"/>
    <cellStyle name="Percent 3 4 5 5" xfId="6303" xr:uid="{00000000-0005-0000-0000-0000E3230000}"/>
    <cellStyle name="Percent 3 4 5 6" xfId="3983" xr:uid="{00000000-0005-0000-0000-0000E4230000}"/>
    <cellStyle name="Percent 3 4 6" xfId="898" xr:uid="{00000000-0005-0000-0000-0000E5230000}"/>
    <cellStyle name="Percent 3 4 6 2" xfId="1478" xr:uid="{00000000-0005-0000-0000-0000E6230000}"/>
    <cellStyle name="Percent 3 4 6 2 2" xfId="2955" xr:uid="{00000000-0005-0000-0000-0000E7230000}"/>
    <cellStyle name="Percent 3 4 6 2 2 2" xfId="8799" xr:uid="{00000000-0005-0000-0000-0000E8230000}"/>
    <cellStyle name="Percent 3 4 6 2 3" xfId="7322" xr:uid="{00000000-0005-0000-0000-0000E9230000}"/>
    <cellStyle name="Percent 3 4 6 2 4" xfId="5007" xr:uid="{00000000-0005-0000-0000-0000EA230000}"/>
    <cellStyle name="Percent 3 4 6 3" xfId="2370" xr:uid="{00000000-0005-0000-0000-0000EB230000}"/>
    <cellStyle name="Percent 3 4 6 3 2" xfId="8214" xr:uid="{00000000-0005-0000-0000-0000EC230000}"/>
    <cellStyle name="Percent 3 4 6 4" xfId="6742" xr:uid="{00000000-0005-0000-0000-0000ED230000}"/>
    <cellStyle name="Percent 3 4 6 5" xfId="4422" xr:uid="{00000000-0005-0000-0000-0000EE230000}"/>
    <cellStyle name="Percent 3 4 7" xfId="642" xr:uid="{00000000-0005-0000-0000-0000EF230000}"/>
    <cellStyle name="Percent 3 4 7 2" xfId="3542" xr:uid="{00000000-0005-0000-0000-0000F0230000}"/>
    <cellStyle name="Percent 3 4 7 2 2" xfId="9386" xr:uid="{00000000-0005-0000-0000-0000F1230000}"/>
    <cellStyle name="Percent 3 4 7 2 3" xfId="5594" xr:uid="{00000000-0005-0000-0000-0000F2230000}"/>
    <cellStyle name="Percent 3 4 7 3" xfId="2114" xr:uid="{00000000-0005-0000-0000-0000F3230000}"/>
    <cellStyle name="Percent 3 4 7 3 2" xfId="7958" xr:uid="{00000000-0005-0000-0000-0000F4230000}"/>
    <cellStyle name="Percent 3 4 7 4" xfId="6486" xr:uid="{00000000-0005-0000-0000-0000F5230000}"/>
    <cellStyle name="Percent 3 4 7 5" xfId="4166" xr:uid="{00000000-0005-0000-0000-0000F6230000}"/>
    <cellStyle name="Percent 3 4 8" xfId="1222" xr:uid="{00000000-0005-0000-0000-0000F7230000}"/>
    <cellStyle name="Percent 3 4 8 2" xfId="2699" xr:uid="{00000000-0005-0000-0000-0000F8230000}"/>
    <cellStyle name="Percent 3 4 8 2 2" xfId="8543" xr:uid="{00000000-0005-0000-0000-0000F9230000}"/>
    <cellStyle name="Percent 3 4 8 3" xfId="7066" xr:uid="{00000000-0005-0000-0000-0000FA230000}"/>
    <cellStyle name="Percent 3 4 8 4" xfId="4751" xr:uid="{00000000-0005-0000-0000-0000FB230000}"/>
    <cellStyle name="Percent 3 4 9" xfId="318" xr:uid="{00000000-0005-0000-0000-0000FC230000}"/>
    <cellStyle name="Percent 3 4 9 2" xfId="3310" xr:uid="{00000000-0005-0000-0000-0000FD230000}"/>
    <cellStyle name="Percent 3 4 9 2 2" xfId="9154" xr:uid="{00000000-0005-0000-0000-0000FE230000}"/>
    <cellStyle name="Percent 3 4 9 3" xfId="6162" xr:uid="{00000000-0005-0000-0000-0000FF230000}"/>
    <cellStyle name="Percent 3 4 9 4" xfId="5362" xr:uid="{00000000-0005-0000-0000-000000240000}"/>
    <cellStyle name="Percent 3 5" xfId="38" xr:uid="{00000000-0005-0000-0000-000001240000}"/>
    <cellStyle name="Percent 3 5 10" xfId="1768" xr:uid="{00000000-0005-0000-0000-000002240000}"/>
    <cellStyle name="Percent 3 5 10 2" xfId="7612" xr:uid="{00000000-0005-0000-0000-000003240000}"/>
    <cellStyle name="Percent 3 5 11" xfId="5884" xr:uid="{00000000-0005-0000-0000-000004240000}"/>
    <cellStyle name="Percent 3 5 12" xfId="3820" xr:uid="{00000000-0005-0000-0000-000005240000}"/>
    <cellStyle name="Percent 3 5 2" xfId="83" xr:uid="{00000000-0005-0000-0000-000006240000}"/>
    <cellStyle name="Percent 3 5 2 2" xfId="211" xr:uid="{00000000-0005-0000-0000-000007240000}"/>
    <cellStyle name="Percent 3 5 2 2 2" xfId="1103" xr:uid="{00000000-0005-0000-0000-000008240000}"/>
    <cellStyle name="Percent 3 5 2 2 2 2" xfId="1683" xr:uid="{00000000-0005-0000-0000-000009240000}"/>
    <cellStyle name="Percent 3 5 2 2 2 2 2" xfId="3160" xr:uid="{00000000-0005-0000-0000-00000A240000}"/>
    <cellStyle name="Percent 3 5 2 2 2 2 2 2" xfId="9004" xr:uid="{00000000-0005-0000-0000-00000B240000}"/>
    <cellStyle name="Percent 3 5 2 2 2 2 3" xfId="7527" xr:uid="{00000000-0005-0000-0000-00000C240000}"/>
    <cellStyle name="Percent 3 5 2 2 2 2 4" xfId="5212" xr:uid="{00000000-0005-0000-0000-00000D240000}"/>
    <cellStyle name="Percent 3 5 2 2 2 3" xfId="2575" xr:uid="{00000000-0005-0000-0000-00000E240000}"/>
    <cellStyle name="Percent 3 5 2 2 2 3 2" xfId="8419" xr:uid="{00000000-0005-0000-0000-00000F240000}"/>
    <cellStyle name="Percent 3 5 2 2 2 4" xfId="6947" xr:uid="{00000000-0005-0000-0000-000010240000}"/>
    <cellStyle name="Percent 3 5 2 2 2 5" xfId="4627" xr:uid="{00000000-0005-0000-0000-000011240000}"/>
    <cellStyle name="Percent 3 5 2 2 3" xfId="791" xr:uid="{00000000-0005-0000-0000-000012240000}"/>
    <cellStyle name="Percent 3 5 2 2 3 2" xfId="3691" xr:uid="{00000000-0005-0000-0000-000013240000}"/>
    <cellStyle name="Percent 3 5 2 2 3 2 2" xfId="9535" xr:uid="{00000000-0005-0000-0000-000014240000}"/>
    <cellStyle name="Percent 3 5 2 2 3 2 3" xfId="5743" xr:uid="{00000000-0005-0000-0000-000015240000}"/>
    <cellStyle name="Percent 3 5 2 2 3 3" xfId="2263" xr:uid="{00000000-0005-0000-0000-000016240000}"/>
    <cellStyle name="Percent 3 5 2 2 3 3 2" xfId="8107" xr:uid="{00000000-0005-0000-0000-000017240000}"/>
    <cellStyle name="Percent 3 5 2 2 3 4" xfId="6635" xr:uid="{00000000-0005-0000-0000-000018240000}"/>
    <cellStyle name="Percent 3 5 2 2 3 5" xfId="4315" xr:uid="{00000000-0005-0000-0000-000019240000}"/>
    <cellStyle name="Percent 3 5 2 2 4" xfId="1371" xr:uid="{00000000-0005-0000-0000-00001A240000}"/>
    <cellStyle name="Percent 3 5 2 2 4 2" xfId="2848" xr:uid="{00000000-0005-0000-0000-00001B240000}"/>
    <cellStyle name="Percent 3 5 2 2 4 2 2" xfId="8692" xr:uid="{00000000-0005-0000-0000-00001C240000}"/>
    <cellStyle name="Percent 3 5 2 2 4 3" xfId="7215" xr:uid="{00000000-0005-0000-0000-00001D240000}"/>
    <cellStyle name="Percent 3 5 2 2 4 4" xfId="4900" xr:uid="{00000000-0005-0000-0000-00001E240000}"/>
    <cellStyle name="Percent 3 5 2 2 5" xfId="523" xr:uid="{00000000-0005-0000-0000-00001F240000}"/>
    <cellStyle name="Percent 3 5 2 2 5 2" xfId="3384" xr:uid="{00000000-0005-0000-0000-000020240000}"/>
    <cellStyle name="Percent 3 5 2 2 5 2 2" xfId="9228" xr:uid="{00000000-0005-0000-0000-000021240000}"/>
    <cellStyle name="Percent 3 5 2 2 5 3" xfId="6367" xr:uid="{00000000-0005-0000-0000-000022240000}"/>
    <cellStyle name="Percent 3 5 2 2 5 4" xfId="5436" xr:uid="{00000000-0005-0000-0000-000023240000}"/>
    <cellStyle name="Percent 3 5 2 2 6" xfId="1995" xr:uid="{00000000-0005-0000-0000-000024240000}"/>
    <cellStyle name="Percent 3 5 2 2 6 2" xfId="7839" xr:uid="{00000000-0005-0000-0000-000025240000}"/>
    <cellStyle name="Percent 3 5 2 2 7" xfId="6055" xr:uid="{00000000-0005-0000-0000-000026240000}"/>
    <cellStyle name="Percent 3 5 2 2 8" xfId="4047" xr:uid="{00000000-0005-0000-0000-000027240000}"/>
    <cellStyle name="Percent 3 5 2 3" xfId="919" xr:uid="{00000000-0005-0000-0000-000028240000}"/>
    <cellStyle name="Percent 3 5 2 3 2" xfId="1499" xr:uid="{00000000-0005-0000-0000-000029240000}"/>
    <cellStyle name="Percent 3 5 2 3 2 2" xfId="2976" xr:uid="{00000000-0005-0000-0000-00002A240000}"/>
    <cellStyle name="Percent 3 5 2 3 2 2 2" xfId="8820" xr:uid="{00000000-0005-0000-0000-00002B240000}"/>
    <cellStyle name="Percent 3 5 2 3 2 3" xfId="7343" xr:uid="{00000000-0005-0000-0000-00002C240000}"/>
    <cellStyle name="Percent 3 5 2 3 2 4" xfId="5028" xr:uid="{00000000-0005-0000-0000-00002D240000}"/>
    <cellStyle name="Percent 3 5 2 3 3" xfId="2391" xr:uid="{00000000-0005-0000-0000-00002E240000}"/>
    <cellStyle name="Percent 3 5 2 3 3 2" xfId="8235" xr:uid="{00000000-0005-0000-0000-00002F240000}"/>
    <cellStyle name="Percent 3 5 2 3 4" xfId="6763" xr:uid="{00000000-0005-0000-0000-000030240000}"/>
    <cellStyle name="Percent 3 5 2 3 5" xfId="4443" xr:uid="{00000000-0005-0000-0000-000031240000}"/>
    <cellStyle name="Percent 3 5 2 4" xfId="663" xr:uid="{00000000-0005-0000-0000-000032240000}"/>
    <cellStyle name="Percent 3 5 2 4 2" xfId="3563" xr:uid="{00000000-0005-0000-0000-000033240000}"/>
    <cellStyle name="Percent 3 5 2 4 2 2" xfId="9407" xr:uid="{00000000-0005-0000-0000-000034240000}"/>
    <cellStyle name="Percent 3 5 2 4 2 3" xfId="5615" xr:uid="{00000000-0005-0000-0000-000035240000}"/>
    <cellStyle name="Percent 3 5 2 4 3" xfId="2135" xr:uid="{00000000-0005-0000-0000-000036240000}"/>
    <cellStyle name="Percent 3 5 2 4 3 2" xfId="7979" xr:uid="{00000000-0005-0000-0000-000037240000}"/>
    <cellStyle name="Percent 3 5 2 4 4" xfId="6507" xr:uid="{00000000-0005-0000-0000-000038240000}"/>
    <cellStyle name="Percent 3 5 2 4 5" xfId="4187" xr:uid="{00000000-0005-0000-0000-000039240000}"/>
    <cellStyle name="Percent 3 5 2 5" xfId="1243" xr:uid="{00000000-0005-0000-0000-00003A240000}"/>
    <cellStyle name="Percent 3 5 2 5 2" xfId="2720" xr:uid="{00000000-0005-0000-0000-00003B240000}"/>
    <cellStyle name="Percent 3 5 2 5 2 2" xfId="8564" xr:uid="{00000000-0005-0000-0000-00003C240000}"/>
    <cellStyle name="Percent 3 5 2 5 3" xfId="7087" xr:uid="{00000000-0005-0000-0000-00003D240000}"/>
    <cellStyle name="Percent 3 5 2 5 4" xfId="4772" xr:uid="{00000000-0005-0000-0000-00003E240000}"/>
    <cellStyle name="Percent 3 5 2 6" xfId="339" xr:uid="{00000000-0005-0000-0000-00003F240000}"/>
    <cellStyle name="Percent 3 5 2 6 2" xfId="3266" xr:uid="{00000000-0005-0000-0000-000040240000}"/>
    <cellStyle name="Percent 3 5 2 6 2 2" xfId="9110" xr:uid="{00000000-0005-0000-0000-000041240000}"/>
    <cellStyle name="Percent 3 5 2 6 3" xfId="6183" xr:uid="{00000000-0005-0000-0000-000042240000}"/>
    <cellStyle name="Percent 3 5 2 6 4" xfId="5318" xr:uid="{00000000-0005-0000-0000-000043240000}"/>
    <cellStyle name="Percent 3 5 2 7" xfId="1811" xr:uid="{00000000-0005-0000-0000-000044240000}"/>
    <cellStyle name="Percent 3 5 2 7 2" xfId="7655" xr:uid="{00000000-0005-0000-0000-000045240000}"/>
    <cellStyle name="Percent 3 5 2 8" xfId="5927" xr:uid="{00000000-0005-0000-0000-000046240000}"/>
    <cellStyle name="Percent 3 5 2 9" xfId="3863" xr:uid="{00000000-0005-0000-0000-000047240000}"/>
    <cellStyle name="Percent 3 5 3" xfId="125" xr:uid="{00000000-0005-0000-0000-000048240000}"/>
    <cellStyle name="Percent 3 5 3 2" xfId="253" xr:uid="{00000000-0005-0000-0000-000049240000}"/>
    <cellStyle name="Percent 3 5 3 2 2" xfId="1145" xr:uid="{00000000-0005-0000-0000-00004A240000}"/>
    <cellStyle name="Percent 3 5 3 2 2 2" xfId="1725" xr:uid="{00000000-0005-0000-0000-00004B240000}"/>
    <cellStyle name="Percent 3 5 3 2 2 2 2" xfId="3202" xr:uid="{00000000-0005-0000-0000-00004C240000}"/>
    <cellStyle name="Percent 3 5 3 2 2 2 2 2" xfId="9046" xr:uid="{00000000-0005-0000-0000-00004D240000}"/>
    <cellStyle name="Percent 3 5 3 2 2 2 3" xfId="7569" xr:uid="{00000000-0005-0000-0000-00004E240000}"/>
    <cellStyle name="Percent 3 5 3 2 2 2 4" xfId="5254" xr:uid="{00000000-0005-0000-0000-00004F240000}"/>
    <cellStyle name="Percent 3 5 3 2 2 3" xfId="2617" xr:uid="{00000000-0005-0000-0000-000050240000}"/>
    <cellStyle name="Percent 3 5 3 2 2 3 2" xfId="8461" xr:uid="{00000000-0005-0000-0000-000051240000}"/>
    <cellStyle name="Percent 3 5 3 2 2 4" xfId="6989" xr:uid="{00000000-0005-0000-0000-000052240000}"/>
    <cellStyle name="Percent 3 5 3 2 2 5" xfId="4669" xr:uid="{00000000-0005-0000-0000-000053240000}"/>
    <cellStyle name="Percent 3 5 3 2 3" xfId="833" xr:uid="{00000000-0005-0000-0000-000054240000}"/>
    <cellStyle name="Percent 3 5 3 2 3 2" xfId="3733" xr:uid="{00000000-0005-0000-0000-000055240000}"/>
    <cellStyle name="Percent 3 5 3 2 3 2 2" xfId="9577" xr:uid="{00000000-0005-0000-0000-000056240000}"/>
    <cellStyle name="Percent 3 5 3 2 3 2 3" xfId="5785" xr:uid="{00000000-0005-0000-0000-000057240000}"/>
    <cellStyle name="Percent 3 5 3 2 3 3" xfId="2305" xr:uid="{00000000-0005-0000-0000-000058240000}"/>
    <cellStyle name="Percent 3 5 3 2 3 3 2" xfId="8149" xr:uid="{00000000-0005-0000-0000-000059240000}"/>
    <cellStyle name="Percent 3 5 3 2 3 4" xfId="6677" xr:uid="{00000000-0005-0000-0000-00005A240000}"/>
    <cellStyle name="Percent 3 5 3 2 3 5" xfId="4357" xr:uid="{00000000-0005-0000-0000-00005B240000}"/>
    <cellStyle name="Percent 3 5 3 2 4" xfId="1413" xr:uid="{00000000-0005-0000-0000-00005C240000}"/>
    <cellStyle name="Percent 3 5 3 2 4 2" xfId="2890" xr:uid="{00000000-0005-0000-0000-00005D240000}"/>
    <cellStyle name="Percent 3 5 3 2 4 2 2" xfId="8734" xr:uid="{00000000-0005-0000-0000-00005E240000}"/>
    <cellStyle name="Percent 3 5 3 2 4 3" xfId="7257" xr:uid="{00000000-0005-0000-0000-00005F240000}"/>
    <cellStyle name="Percent 3 5 3 2 4 4" xfId="4942" xr:uid="{00000000-0005-0000-0000-000060240000}"/>
    <cellStyle name="Percent 3 5 3 2 5" xfId="565" xr:uid="{00000000-0005-0000-0000-000061240000}"/>
    <cellStyle name="Percent 3 5 3 2 5 2" xfId="3465" xr:uid="{00000000-0005-0000-0000-000062240000}"/>
    <cellStyle name="Percent 3 5 3 2 5 2 2" xfId="9309" xr:uid="{00000000-0005-0000-0000-000063240000}"/>
    <cellStyle name="Percent 3 5 3 2 5 3" xfId="6409" xr:uid="{00000000-0005-0000-0000-000064240000}"/>
    <cellStyle name="Percent 3 5 3 2 5 4" xfId="5517" xr:uid="{00000000-0005-0000-0000-000065240000}"/>
    <cellStyle name="Percent 3 5 3 2 6" xfId="2037" xr:uid="{00000000-0005-0000-0000-000066240000}"/>
    <cellStyle name="Percent 3 5 3 2 6 2" xfId="7881" xr:uid="{00000000-0005-0000-0000-000067240000}"/>
    <cellStyle name="Percent 3 5 3 2 7" xfId="6097" xr:uid="{00000000-0005-0000-0000-000068240000}"/>
    <cellStyle name="Percent 3 5 3 2 8" xfId="4089" xr:uid="{00000000-0005-0000-0000-000069240000}"/>
    <cellStyle name="Percent 3 5 3 3" xfId="961" xr:uid="{00000000-0005-0000-0000-00006A240000}"/>
    <cellStyle name="Percent 3 5 3 3 2" xfId="1541" xr:uid="{00000000-0005-0000-0000-00006B240000}"/>
    <cellStyle name="Percent 3 5 3 3 2 2" xfId="3018" xr:uid="{00000000-0005-0000-0000-00006C240000}"/>
    <cellStyle name="Percent 3 5 3 3 2 2 2" xfId="8862" xr:uid="{00000000-0005-0000-0000-00006D240000}"/>
    <cellStyle name="Percent 3 5 3 3 2 3" xfId="7385" xr:uid="{00000000-0005-0000-0000-00006E240000}"/>
    <cellStyle name="Percent 3 5 3 3 2 4" xfId="5070" xr:uid="{00000000-0005-0000-0000-00006F240000}"/>
    <cellStyle name="Percent 3 5 3 3 3" xfId="2433" xr:uid="{00000000-0005-0000-0000-000070240000}"/>
    <cellStyle name="Percent 3 5 3 3 3 2" xfId="8277" xr:uid="{00000000-0005-0000-0000-000071240000}"/>
    <cellStyle name="Percent 3 5 3 3 4" xfId="6805" xr:uid="{00000000-0005-0000-0000-000072240000}"/>
    <cellStyle name="Percent 3 5 3 3 5" xfId="4485" xr:uid="{00000000-0005-0000-0000-000073240000}"/>
    <cellStyle name="Percent 3 5 3 4" xfId="705" xr:uid="{00000000-0005-0000-0000-000074240000}"/>
    <cellStyle name="Percent 3 5 3 4 2" xfId="3605" xr:uid="{00000000-0005-0000-0000-000075240000}"/>
    <cellStyle name="Percent 3 5 3 4 2 2" xfId="9449" xr:uid="{00000000-0005-0000-0000-000076240000}"/>
    <cellStyle name="Percent 3 5 3 4 2 3" xfId="5657" xr:uid="{00000000-0005-0000-0000-000077240000}"/>
    <cellStyle name="Percent 3 5 3 4 3" xfId="2177" xr:uid="{00000000-0005-0000-0000-000078240000}"/>
    <cellStyle name="Percent 3 5 3 4 3 2" xfId="8021" xr:uid="{00000000-0005-0000-0000-000079240000}"/>
    <cellStyle name="Percent 3 5 3 4 4" xfId="6549" xr:uid="{00000000-0005-0000-0000-00007A240000}"/>
    <cellStyle name="Percent 3 5 3 4 5" xfId="4229" xr:uid="{00000000-0005-0000-0000-00007B240000}"/>
    <cellStyle name="Percent 3 5 3 5" xfId="1285" xr:uid="{00000000-0005-0000-0000-00007C240000}"/>
    <cellStyle name="Percent 3 5 3 5 2" xfId="2762" xr:uid="{00000000-0005-0000-0000-00007D240000}"/>
    <cellStyle name="Percent 3 5 3 5 2 2" xfId="8606" xr:uid="{00000000-0005-0000-0000-00007E240000}"/>
    <cellStyle name="Percent 3 5 3 5 3" xfId="7129" xr:uid="{00000000-0005-0000-0000-00007F240000}"/>
    <cellStyle name="Percent 3 5 3 5 4" xfId="4814" xr:uid="{00000000-0005-0000-0000-000080240000}"/>
    <cellStyle name="Percent 3 5 3 6" xfId="381" xr:uid="{00000000-0005-0000-0000-000081240000}"/>
    <cellStyle name="Percent 3 5 3 6 2" xfId="3233" xr:uid="{00000000-0005-0000-0000-000082240000}"/>
    <cellStyle name="Percent 3 5 3 6 2 2" xfId="9077" xr:uid="{00000000-0005-0000-0000-000083240000}"/>
    <cellStyle name="Percent 3 5 3 6 3" xfId="6225" xr:uid="{00000000-0005-0000-0000-000084240000}"/>
    <cellStyle name="Percent 3 5 3 6 4" xfId="5285" xr:uid="{00000000-0005-0000-0000-000085240000}"/>
    <cellStyle name="Percent 3 5 3 7" xfId="1853" xr:uid="{00000000-0005-0000-0000-000086240000}"/>
    <cellStyle name="Percent 3 5 3 7 2" xfId="7697" xr:uid="{00000000-0005-0000-0000-000087240000}"/>
    <cellStyle name="Percent 3 5 3 8" xfId="5969" xr:uid="{00000000-0005-0000-0000-000088240000}"/>
    <cellStyle name="Percent 3 5 3 9" xfId="3905" xr:uid="{00000000-0005-0000-0000-000089240000}"/>
    <cellStyle name="Percent 3 5 4" xfId="168" xr:uid="{00000000-0005-0000-0000-00008A240000}"/>
    <cellStyle name="Percent 3 5 4 2" xfId="1060" xr:uid="{00000000-0005-0000-0000-00008B240000}"/>
    <cellStyle name="Percent 3 5 4 2 2" xfId="1640" xr:uid="{00000000-0005-0000-0000-00008C240000}"/>
    <cellStyle name="Percent 3 5 4 2 2 2" xfId="3117" xr:uid="{00000000-0005-0000-0000-00008D240000}"/>
    <cellStyle name="Percent 3 5 4 2 2 2 2" xfId="8961" xr:uid="{00000000-0005-0000-0000-00008E240000}"/>
    <cellStyle name="Percent 3 5 4 2 2 3" xfId="7484" xr:uid="{00000000-0005-0000-0000-00008F240000}"/>
    <cellStyle name="Percent 3 5 4 2 2 4" xfId="5169" xr:uid="{00000000-0005-0000-0000-000090240000}"/>
    <cellStyle name="Percent 3 5 4 2 3" xfId="2532" xr:uid="{00000000-0005-0000-0000-000091240000}"/>
    <cellStyle name="Percent 3 5 4 2 3 2" xfId="8376" xr:uid="{00000000-0005-0000-0000-000092240000}"/>
    <cellStyle name="Percent 3 5 4 2 4" xfId="6904" xr:uid="{00000000-0005-0000-0000-000093240000}"/>
    <cellStyle name="Percent 3 5 4 2 5" xfId="4584" xr:uid="{00000000-0005-0000-0000-000094240000}"/>
    <cellStyle name="Percent 3 5 4 3" xfId="748" xr:uid="{00000000-0005-0000-0000-000095240000}"/>
    <cellStyle name="Percent 3 5 4 3 2" xfId="3648" xr:uid="{00000000-0005-0000-0000-000096240000}"/>
    <cellStyle name="Percent 3 5 4 3 2 2" xfId="9492" xr:uid="{00000000-0005-0000-0000-000097240000}"/>
    <cellStyle name="Percent 3 5 4 3 2 3" xfId="5700" xr:uid="{00000000-0005-0000-0000-000098240000}"/>
    <cellStyle name="Percent 3 5 4 3 3" xfId="2220" xr:uid="{00000000-0005-0000-0000-000099240000}"/>
    <cellStyle name="Percent 3 5 4 3 3 2" xfId="8064" xr:uid="{00000000-0005-0000-0000-00009A240000}"/>
    <cellStyle name="Percent 3 5 4 3 4" xfId="6592" xr:uid="{00000000-0005-0000-0000-00009B240000}"/>
    <cellStyle name="Percent 3 5 4 3 5" xfId="4272" xr:uid="{00000000-0005-0000-0000-00009C240000}"/>
    <cellStyle name="Percent 3 5 4 4" xfId="1328" xr:uid="{00000000-0005-0000-0000-00009D240000}"/>
    <cellStyle name="Percent 3 5 4 4 2" xfId="2805" xr:uid="{00000000-0005-0000-0000-00009E240000}"/>
    <cellStyle name="Percent 3 5 4 4 2 2" xfId="8649" xr:uid="{00000000-0005-0000-0000-00009F240000}"/>
    <cellStyle name="Percent 3 5 4 4 3" xfId="7172" xr:uid="{00000000-0005-0000-0000-0000A0240000}"/>
    <cellStyle name="Percent 3 5 4 4 4" xfId="4857" xr:uid="{00000000-0005-0000-0000-0000A1240000}"/>
    <cellStyle name="Percent 3 5 4 5" xfId="480" xr:uid="{00000000-0005-0000-0000-0000A2240000}"/>
    <cellStyle name="Percent 3 5 4 5 2" xfId="3308" xr:uid="{00000000-0005-0000-0000-0000A3240000}"/>
    <cellStyle name="Percent 3 5 4 5 2 2" xfId="9152" xr:uid="{00000000-0005-0000-0000-0000A4240000}"/>
    <cellStyle name="Percent 3 5 4 5 3" xfId="6324" xr:uid="{00000000-0005-0000-0000-0000A5240000}"/>
    <cellStyle name="Percent 3 5 4 5 4" xfId="5360" xr:uid="{00000000-0005-0000-0000-0000A6240000}"/>
    <cellStyle name="Percent 3 5 4 6" xfId="1952" xr:uid="{00000000-0005-0000-0000-0000A7240000}"/>
    <cellStyle name="Percent 3 5 4 6 2" xfId="7796" xr:uid="{00000000-0005-0000-0000-0000A8240000}"/>
    <cellStyle name="Percent 3 5 4 7" xfId="6012" xr:uid="{00000000-0005-0000-0000-0000A9240000}"/>
    <cellStyle name="Percent 3 5 4 8" xfId="4004" xr:uid="{00000000-0005-0000-0000-0000AA240000}"/>
    <cellStyle name="Percent 3 5 5" xfId="437" xr:uid="{00000000-0005-0000-0000-0000AB240000}"/>
    <cellStyle name="Percent 3 5 5 2" xfId="1017" xr:uid="{00000000-0005-0000-0000-0000AC240000}"/>
    <cellStyle name="Percent 3 5 5 2 2" xfId="3777" xr:uid="{00000000-0005-0000-0000-0000AD240000}"/>
    <cellStyle name="Percent 3 5 5 2 2 2" xfId="9621" xr:uid="{00000000-0005-0000-0000-0000AE240000}"/>
    <cellStyle name="Percent 3 5 5 2 2 3" xfId="5829" xr:uid="{00000000-0005-0000-0000-0000AF240000}"/>
    <cellStyle name="Percent 3 5 5 2 3" xfId="2489" xr:uid="{00000000-0005-0000-0000-0000B0240000}"/>
    <cellStyle name="Percent 3 5 5 2 3 2" xfId="8333" xr:uid="{00000000-0005-0000-0000-0000B1240000}"/>
    <cellStyle name="Percent 3 5 5 2 4" xfId="6861" xr:uid="{00000000-0005-0000-0000-0000B2240000}"/>
    <cellStyle name="Percent 3 5 5 2 5" xfId="4541" xr:uid="{00000000-0005-0000-0000-0000B3240000}"/>
    <cellStyle name="Percent 3 5 5 3" xfId="1597" xr:uid="{00000000-0005-0000-0000-0000B4240000}"/>
    <cellStyle name="Percent 3 5 5 3 2" xfId="3074" xr:uid="{00000000-0005-0000-0000-0000B5240000}"/>
    <cellStyle name="Percent 3 5 5 3 2 2" xfId="8918" xr:uid="{00000000-0005-0000-0000-0000B6240000}"/>
    <cellStyle name="Percent 3 5 5 3 3" xfId="7441" xr:uid="{00000000-0005-0000-0000-0000B7240000}"/>
    <cellStyle name="Percent 3 5 5 3 4" xfId="5126" xr:uid="{00000000-0005-0000-0000-0000B8240000}"/>
    <cellStyle name="Percent 3 5 5 4" xfId="1909" xr:uid="{00000000-0005-0000-0000-0000B9240000}"/>
    <cellStyle name="Percent 3 5 5 4 2" xfId="7753" xr:uid="{00000000-0005-0000-0000-0000BA240000}"/>
    <cellStyle name="Percent 3 5 5 5" xfId="6281" xr:uid="{00000000-0005-0000-0000-0000BB240000}"/>
    <cellStyle name="Percent 3 5 5 6" xfId="3961" xr:uid="{00000000-0005-0000-0000-0000BC240000}"/>
    <cellStyle name="Percent 3 5 6" xfId="876" xr:uid="{00000000-0005-0000-0000-0000BD240000}"/>
    <cellStyle name="Percent 3 5 6 2" xfId="1456" xr:uid="{00000000-0005-0000-0000-0000BE240000}"/>
    <cellStyle name="Percent 3 5 6 2 2" xfId="2933" xr:uid="{00000000-0005-0000-0000-0000BF240000}"/>
    <cellStyle name="Percent 3 5 6 2 2 2" xfId="8777" xr:uid="{00000000-0005-0000-0000-0000C0240000}"/>
    <cellStyle name="Percent 3 5 6 2 3" xfId="7300" xr:uid="{00000000-0005-0000-0000-0000C1240000}"/>
    <cellStyle name="Percent 3 5 6 2 4" xfId="4985" xr:uid="{00000000-0005-0000-0000-0000C2240000}"/>
    <cellStyle name="Percent 3 5 6 3" xfId="2348" xr:uid="{00000000-0005-0000-0000-0000C3240000}"/>
    <cellStyle name="Percent 3 5 6 3 2" xfId="8192" xr:uid="{00000000-0005-0000-0000-0000C4240000}"/>
    <cellStyle name="Percent 3 5 6 4" xfId="6720" xr:uid="{00000000-0005-0000-0000-0000C5240000}"/>
    <cellStyle name="Percent 3 5 6 5" xfId="4400" xr:uid="{00000000-0005-0000-0000-0000C6240000}"/>
    <cellStyle name="Percent 3 5 7" xfId="620" xr:uid="{00000000-0005-0000-0000-0000C7240000}"/>
    <cellStyle name="Percent 3 5 7 2" xfId="3520" xr:uid="{00000000-0005-0000-0000-0000C8240000}"/>
    <cellStyle name="Percent 3 5 7 2 2" xfId="9364" xr:uid="{00000000-0005-0000-0000-0000C9240000}"/>
    <cellStyle name="Percent 3 5 7 2 3" xfId="5572" xr:uid="{00000000-0005-0000-0000-0000CA240000}"/>
    <cellStyle name="Percent 3 5 7 3" xfId="2092" xr:uid="{00000000-0005-0000-0000-0000CB240000}"/>
    <cellStyle name="Percent 3 5 7 3 2" xfId="7936" xr:uid="{00000000-0005-0000-0000-0000CC240000}"/>
    <cellStyle name="Percent 3 5 7 4" xfId="6464" xr:uid="{00000000-0005-0000-0000-0000CD240000}"/>
    <cellStyle name="Percent 3 5 7 5" xfId="4144" xr:uid="{00000000-0005-0000-0000-0000CE240000}"/>
    <cellStyle name="Percent 3 5 8" xfId="1200" xr:uid="{00000000-0005-0000-0000-0000CF240000}"/>
    <cellStyle name="Percent 3 5 8 2" xfId="2677" xr:uid="{00000000-0005-0000-0000-0000D0240000}"/>
    <cellStyle name="Percent 3 5 8 2 2" xfId="8521" xr:uid="{00000000-0005-0000-0000-0000D1240000}"/>
    <cellStyle name="Percent 3 5 8 3" xfId="7044" xr:uid="{00000000-0005-0000-0000-0000D2240000}"/>
    <cellStyle name="Percent 3 5 8 4" xfId="4729" xr:uid="{00000000-0005-0000-0000-0000D3240000}"/>
    <cellStyle name="Percent 3 5 9" xfId="296" xr:uid="{00000000-0005-0000-0000-0000D4240000}"/>
    <cellStyle name="Percent 3 5 9 2" xfId="3253" xr:uid="{00000000-0005-0000-0000-0000D5240000}"/>
    <cellStyle name="Percent 3 5 9 2 2" xfId="9097" xr:uid="{00000000-0005-0000-0000-0000D6240000}"/>
    <cellStyle name="Percent 3 5 9 3" xfId="6140" xr:uid="{00000000-0005-0000-0000-0000D7240000}"/>
    <cellStyle name="Percent 3 5 9 4" xfId="5305" xr:uid="{00000000-0005-0000-0000-0000D8240000}"/>
    <cellStyle name="Percent 3 6" xfId="71" xr:uid="{00000000-0005-0000-0000-0000D9240000}"/>
    <cellStyle name="Percent 3 6 10" xfId="3851" xr:uid="{00000000-0005-0000-0000-0000DA240000}"/>
    <cellStyle name="Percent 3 6 2" xfId="199" xr:uid="{00000000-0005-0000-0000-0000DB240000}"/>
    <cellStyle name="Percent 3 6 2 2" xfId="1091" xr:uid="{00000000-0005-0000-0000-0000DC240000}"/>
    <cellStyle name="Percent 3 6 2 2 2" xfId="1671" xr:uid="{00000000-0005-0000-0000-0000DD240000}"/>
    <cellStyle name="Percent 3 6 2 2 2 2" xfId="3148" xr:uid="{00000000-0005-0000-0000-0000DE240000}"/>
    <cellStyle name="Percent 3 6 2 2 2 2 2" xfId="8992" xr:uid="{00000000-0005-0000-0000-0000DF240000}"/>
    <cellStyle name="Percent 3 6 2 2 2 3" xfId="7515" xr:uid="{00000000-0005-0000-0000-0000E0240000}"/>
    <cellStyle name="Percent 3 6 2 2 2 4" xfId="5200" xr:uid="{00000000-0005-0000-0000-0000E1240000}"/>
    <cellStyle name="Percent 3 6 2 2 3" xfId="2563" xr:uid="{00000000-0005-0000-0000-0000E2240000}"/>
    <cellStyle name="Percent 3 6 2 2 3 2" xfId="8407" xr:uid="{00000000-0005-0000-0000-0000E3240000}"/>
    <cellStyle name="Percent 3 6 2 2 4" xfId="6935" xr:uid="{00000000-0005-0000-0000-0000E4240000}"/>
    <cellStyle name="Percent 3 6 2 2 5" xfId="4615" xr:uid="{00000000-0005-0000-0000-0000E5240000}"/>
    <cellStyle name="Percent 3 6 2 3" xfId="779" xr:uid="{00000000-0005-0000-0000-0000E6240000}"/>
    <cellStyle name="Percent 3 6 2 3 2" xfId="3679" xr:uid="{00000000-0005-0000-0000-0000E7240000}"/>
    <cellStyle name="Percent 3 6 2 3 2 2" xfId="9523" xr:uid="{00000000-0005-0000-0000-0000E8240000}"/>
    <cellStyle name="Percent 3 6 2 3 2 3" xfId="5731" xr:uid="{00000000-0005-0000-0000-0000E9240000}"/>
    <cellStyle name="Percent 3 6 2 3 3" xfId="2251" xr:uid="{00000000-0005-0000-0000-0000EA240000}"/>
    <cellStyle name="Percent 3 6 2 3 3 2" xfId="8095" xr:uid="{00000000-0005-0000-0000-0000EB240000}"/>
    <cellStyle name="Percent 3 6 2 3 4" xfId="6623" xr:uid="{00000000-0005-0000-0000-0000EC240000}"/>
    <cellStyle name="Percent 3 6 2 3 5" xfId="4303" xr:uid="{00000000-0005-0000-0000-0000ED240000}"/>
    <cellStyle name="Percent 3 6 2 4" xfId="1359" xr:uid="{00000000-0005-0000-0000-0000EE240000}"/>
    <cellStyle name="Percent 3 6 2 4 2" xfId="2836" xr:uid="{00000000-0005-0000-0000-0000EF240000}"/>
    <cellStyle name="Percent 3 6 2 4 2 2" xfId="8680" xr:uid="{00000000-0005-0000-0000-0000F0240000}"/>
    <cellStyle name="Percent 3 6 2 4 3" xfId="7203" xr:uid="{00000000-0005-0000-0000-0000F1240000}"/>
    <cellStyle name="Percent 3 6 2 4 4" xfId="4888" xr:uid="{00000000-0005-0000-0000-0000F2240000}"/>
    <cellStyle name="Percent 3 6 2 5" xfId="511" xr:uid="{00000000-0005-0000-0000-0000F3240000}"/>
    <cellStyle name="Percent 3 6 2 5 2" xfId="3407" xr:uid="{00000000-0005-0000-0000-0000F4240000}"/>
    <cellStyle name="Percent 3 6 2 5 2 2" xfId="9251" xr:uid="{00000000-0005-0000-0000-0000F5240000}"/>
    <cellStyle name="Percent 3 6 2 5 3" xfId="6355" xr:uid="{00000000-0005-0000-0000-0000F6240000}"/>
    <cellStyle name="Percent 3 6 2 5 4" xfId="5459" xr:uid="{00000000-0005-0000-0000-0000F7240000}"/>
    <cellStyle name="Percent 3 6 2 6" xfId="1983" xr:uid="{00000000-0005-0000-0000-0000F8240000}"/>
    <cellStyle name="Percent 3 6 2 6 2" xfId="7827" xr:uid="{00000000-0005-0000-0000-0000F9240000}"/>
    <cellStyle name="Percent 3 6 2 7" xfId="6043" xr:uid="{00000000-0005-0000-0000-0000FA240000}"/>
    <cellStyle name="Percent 3 6 2 8" xfId="4035" xr:uid="{00000000-0005-0000-0000-0000FB240000}"/>
    <cellStyle name="Percent 3 6 3" xfId="425" xr:uid="{00000000-0005-0000-0000-0000FC240000}"/>
    <cellStyle name="Percent 3 6 3 2" xfId="1005" xr:uid="{00000000-0005-0000-0000-0000FD240000}"/>
    <cellStyle name="Percent 3 6 3 2 2" xfId="3765" xr:uid="{00000000-0005-0000-0000-0000FE240000}"/>
    <cellStyle name="Percent 3 6 3 2 2 2" xfId="9609" xr:uid="{00000000-0005-0000-0000-0000FF240000}"/>
    <cellStyle name="Percent 3 6 3 2 2 3" xfId="5817" xr:uid="{00000000-0005-0000-0000-000000250000}"/>
    <cellStyle name="Percent 3 6 3 2 3" xfId="2477" xr:uid="{00000000-0005-0000-0000-000001250000}"/>
    <cellStyle name="Percent 3 6 3 2 3 2" xfId="8321" xr:uid="{00000000-0005-0000-0000-000002250000}"/>
    <cellStyle name="Percent 3 6 3 2 4" xfId="6849" xr:uid="{00000000-0005-0000-0000-000003250000}"/>
    <cellStyle name="Percent 3 6 3 2 5" xfId="4529" xr:uid="{00000000-0005-0000-0000-000004250000}"/>
    <cellStyle name="Percent 3 6 3 3" xfId="1585" xr:uid="{00000000-0005-0000-0000-000005250000}"/>
    <cellStyle name="Percent 3 6 3 3 2" xfId="3062" xr:uid="{00000000-0005-0000-0000-000006250000}"/>
    <cellStyle name="Percent 3 6 3 3 2 2" xfId="8906" xr:uid="{00000000-0005-0000-0000-000007250000}"/>
    <cellStyle name="Percent 3 6 3 3 3" xfId="7429" xr:uid="{00000000-0005-0000-0000-000008250000}"/>
    <cellStyle name="Percent 3 6 3 3 4" xfId="5114" xr:uid="{00000000-0005-0000-0000-000009250000}"/>
    <cellStyle name="Percent 3 6 3 4" xfId="1897" xr:uid="{00000000-0005-0000-0000-00000A250000}"/>
    <cellStyle name="Percent 3 6 3 4 2" xfId="7741" xr:uid="{00000000-0005-0000-0000-00000B250000}"/>
    <cellStyle name="Percent 3 6 3 5" xfId="6269" xr:uid="{00000000-0005-0000-0000-00000C250000}"/>
    <cellStyle name="Percent 3 6 3 6" xfId="3949" xr:uid="{00000000-0005-0000-0000-00000D250000}"/>
    <cellStyle name="Percent 3 6 4" xfId="907" xr:uid="{00000000-0005-0000-0000-00000E250000}"/>
    <cellStyle name="Percent 3 6 4 2" xfId="1487" xr:uid="{00000000-0005-0000-0000-00000F250000}"/>
    <cellStyle name="Percent 3 6 4 2 2" xfId="2964" xr:uid="{00000000-0005-0000-0000-000010250000}"/>
    <cellStyle name="Percent 3 6 4 2 2 2" xfId="8808" xr:uid="{00000000-0005-0000-0000-000011250000}"/>
    <cellStyle name="Percent 3 6 4 2 3" xfId="7331" xr:uid="{00000000-0005-0000-0000-000012250000}"/>
    <cellStyle name="Percent 3 6 4 2 4" xfId="5016" xr:uid="{00000000-0005-0000-0000-000013250000}"/>
    <cellStyle name="Percent 3 6 4 3" xfId="2379" xr:uid="{00000000-0005-0000-0000-000014250000}"/>
    <cellStyle name="Percent 3 6 4 3 2" xfId="8223" xr:uid="{00000000-0005-0000-0000-000015250000}"/>
    <cellStyle name="Percent 3 6 4 4" xfId="6751" xr:uid="{00000000-0005-0000-0000-000016250000}"/>
    <cellStyle name="Percent 3 6 4 5" xfId="4431" xr:uid="{00000000-0005-0000-0000-000017250000}"/>
    <cellStyle name="Percent 3 6 5" xfId="651" xr:uid="{00000000-0005-0000-0000-000018250000}"/>
    <cellStyle name="Percent 3 6 5 2" xfId="3551" xr:uid="{00000000-0005-0000-0000-000019250000}"/>
    <cellStyle name="Percent 3 6 5 2 2" xfId="9395" xr:uid="{00000000-0005-0000-0000-00001A250000}"/>
    <cellStyle name="Percent 3 6 5 2 3" xfId="5603" xr:uid="{00000000-0005-0000-0000-00001B250000}"/>
    <cellStyle name="Percent 3 6 5 3" xfId="2123" xr:uid="{00000000-0005-0000-0000-00001C250000}"/>
    <cellStyle name="Percent 3 6 5 3 2" xfId="7967" xr:uid="{00000000-0005-0000-0000-00001D250000}"/>
    <cellStyle name="Percent 3 6 5 4" xfId="6495" xr:uid="{00000000-0005-0000-0000-00001E250000}"/>
    <cellStyle name="Percent 3 6 5 5" xfId="4175" xr:uid="{00000000-0005-0000-0000-00001F250000}"/>
    <cellStyle name="Percent 3 6 6" xfId="1231" xr:uid="{00000000-0005-0000-0000-000020250000}"/>
    <cellStyle name="Percent 3 6 6 2" xfId="2708" xr:uid="{00000000-0005-0000-0000-000021250000}"/>
    <cellStyle name="Percent 3 6 6 2 2" xfId="8552" xr:uid="{00000000-0005-0000-0000-000022250000}"/>
    <cellStyle name="Percent 3 6 6 3" xfId="7075" xr:uid="{00000000-0005-0000-0000-000023250000}"/>
    <cellStyle name="Percent 3 6 6 4" xfId="4760" xr:uid="{00000000-0005-0000-0000-000024250000}"/>
    <cellStyle name="Percent 3 6 7" xfId="327" xr:uid="{00000000-0005-0000-0000-000025250000}"/>
    <cellStyle name="Percent 3 6 7 2" xfId="3381" xr:uid="{00000000-0005-0000-0000-000026250000}"/>
    <cellStyle name="Percent 3 6 7 2 2" xfId="9225" xr:uid="{00000000-0005-0000-0000-000027250000}"/>
    <cellStyle name="Percent 3 6 7 3" xfId="6171" xr:uid="{00000000-0005-0000-0000-000028250000}"/>
    <cellStyle name="Percent 3 6 7 4" xfId="5433" xr:uid="{00000000-0005-0000-0000-000029250000}"/>
    <cellStyle name="Percent 3 6 8" xfId="1799" xr:uid="{00000000-0005-0000-0000-00002A250000}"/>
    <cellStyle name="Percent 3 6 8 2" xfId="7643" xr:uid="{00000000-0005-0000-0000-00002B250000}"/>
    <cellStyle name="Percent 3 6 9" xfId="5915" xr:uid="{00000000-0005-0000-0000-00002C250000}"/>
    <cellStyle name="Percent 3 7" xfId="113" xr:uid="{00000000-0005-0000-0000-00002D250000}"/>
    <cellStyle name="Percent 3 7 2" xfId="241" xr:uid="{00000000-0005-0000-0000-00002E250000}"/>
    <cellStyle name="Percent 3 7 2 2" xfId="1133" xr:uid="{00000000-0005-0000-0000-00002F250000}"/>
    <cellStyle name="Percent 3 7 2 2 2" xfId="1713" xr:uid="{00000000-0005-0000-0000-000030250000}"/>
    <cellStyle name="Percent 3 7 2 2 2 2" xfId="3190" xr:uid="{00000000-0005-0000-0000-000031250000}"/>
    <cellStyle name="Percent 3 7 2 2 2 2 2" xfId="9034" xr:uid="{00000000-0005-0000-0000-000032250000}"/>
    <cellStyle name="Percent 3 7 2 2 2 3" xfId="7557" xr:uid="{00000000-0005-0000-0000-000033250000}"/>
    <cellStyle name="Percent 3 7 2 2 2 4" xfId="5242" xr:uid="{00000000-0005-0000-0000-000034250000}"/>
    <cellStyle name="Percent 3 7 2 2 3" xfId="2605" xr:uid="{00000000-0005-0000-0000-000035250000}"/>
    <cellStyle name="Percent 3 7 2 2 3 2" xfId="8449" xr:uid="{00000000-0005-0000-0000-000036250000}"/>
    <cellStyle name="Percent 3 7 2 2 4" xfId="6977" xr:uid="{00000000-0005-0000-0000-000037250000}"/>
    <cellStyle name="Percent 3 7 2 2 5" xfId="4657" xr:uid="{00000000-0005-0000-0000-000038250000}"/>
    <cellStyle name="Percent 3 7 2 3" xfId="821" xr:uid="{00000000-0005-0000-0000-000039250000}"/>
    <cellStyle name="Percent 3 7 2 3 2" xfId="3721" xr:uid="{00000000-0005-0000-0000-00003A250000}"/>
    <cellStyle name="Percent 3 7 2 3 2 2" xfId="9565" xr:uid="{00000000-0005-0000-0000-00003B250000}"/>
    <cellStyle name="Percent 3 7 2 3 2 3" xfId="5773" xr:uid="{00000000-0005-0000-0000-00003C250000}"/>
    <cellStyle name="Percent 3 7 2 3 3" xfId="2293" xr:uid="{00000000-0005-0000-0000-00003D250000}"/>
    <cellStyle name="Percent 3 7 2 3 3 2" xfId="8137" xr:uid="{00000000-0005-0000-0000-00003E250000}"/>
    <cellStyle name="Percent 3 7 2 3 4" xfId="6665" xr:uid="{00000000-0005-0000-0000-00003F250000}"/>
    <cellStyle name="Percent 3 7 2 3 5" xfId="4345" xr:uid="{00000000-0005-0000-0000-000040250000}"/>
    <cellStyle name="Percent 3 7 2 4" xfId="1401" xr:uid="{00000000-0005-0000-0000-000041250000}"/>
    <cellStyle name="Percent 3 7 2 4 2" xfId="2878" xr:uid="{00000000-0005-0000-0000-000042250000}"/>
    <cellStyle name="Percent 3 7 2 4 2 2" xfId="8722" xr:uid="{00000000-0005-0000-0000-000043250000}"/>
    <cellStyle name="Percent 3 7 2 4 3" xfId="7245" xr:uid="{00000000-0005-0000-0000-000044250000}"/>
    <cellStyle name="Percent 3 7 2 4 4" xfId="4930" xr:uid="{00000000-0005-0000-0000-000045250000}"/>
    <cellStyle name="Percent 3 7 2 5" xfId="553" xr:uid="{00000000-0005-0000-0000-000046250000}"/>
    <cellStyle name="Percent 3 7 2 5 2" xfId="3377" xr:uid="{00000000-0005-0000-0000-000047250000}"/>
    <cellStyle name="Percent 3 7 2 5 2 2" xfId="9221" xr:uid="{00000000-0005-0000-0000-000048250000}"/>
    <cellStyle name="Percent 3 7 2 5 3" xfId="6397" xr:uid="{00000000-0005-0000-0000-000049250000}"/>
    <cellStyle name="Percent 3 7 2 5 4" xfId="5429" xr:uid="{00000000-0005-0000-0000-00004A250000}"/>
    <cellStyle name="Percent 3 7 2 6" xfId="2025" xr:uid="{00000000-0005-0000-0000-00004B250000}"/>
    <cellStyle name="Percent 3 7 2 6 2" xfId="7869" xr:uid="{00000000-0005-0000-0000-00004C250000}"/>
    <cellStyle name="Percent 3 7 2 7" xfId="6085" xr:uid="{00000000-0005-0000-0000-00004D250000}"/>
    <cellStyle name="Percent 3 7 2 8" xfId="4077" xr:uid="{00000000-0005-0000-0000-00004E250000}"/>
    <cellStyle name="Percent 3 7 3" xfId="949" xr:uid="{00000000-0005-0000-0000-00004F250000}"/>
    <cellStyle name="Percent 3 7 3 2" xfId="1529" xr:uid="{00000000-0005-0000-0000-000050250000}"/>
    <cellStyle name="Percent 3 7 3 2 2" xfId="3006" xr:uid="{00000000-0005-0000-0000-000051250000}"/>
    <cellStyle name="Percent 3 7 3 2 2 2" xfId="8850" xr:uid="{00000000-0005-0000-0000-000052250000}"/>
    <cellStyle name="Percent 3 7 3 2 3" xfId="7373" xr:uid="{00000000-0005-0000-0000-000053250000}"/>
    <cellStyle name="Percent 3 7 3 2 4" xfId="5058" xr:uid="{00000000-0005-0000-0000-000054250000}"/>
    <cellStyle name="Percent 3 7 3 3" xfId="2421" xr:uid="{00000000-0005-0000-0000-000055250000}"/>
    <cellStyle name="Percent 3 7 3 3 2" xfId="8265" xr:uid="{00000000-0005-0000-0000-000056250000}"/>
    <cellStyle name="Percent 3 7 3 4" xfId="6793" xr:uid="{00000000-0005-0000-0000-000057250000}"/>
    <cellStyle name="Percent 3 7 3 5" xfId="4473" xr:uid="{00000000-0005-0000-0000-000058250000}"/>
    <cellStyle name="Percent 3 7 4" xfId="693" xr:uid="{00000000-0005-0000-0000-000059250000}"/>
    <cellStyle name="Percent 3 7 4 2" xfId="3593" xr:uid="{00000000-0005-0000-0000-00005A250000}"/>
    <cellStyle name="Percent 3 7 4 2 2" xfId="9437" xr:uid="{00000000-0005-0000-0000-00005B250000}"/>
    <cellStyle name="Percent 3 7 4 2 3" xfId="5645" xr:uid="{00000000-0005-0000-0000-00005C250000}"/>
    <cellStyle name="Percent 3 7 4 3" xfId="2165" xr:uid="{00000000-0005-0000-0000-00005D250000}"/>
    <cellStyle name="Percent 3 7 4 3 2" xfId="8009" xr:uid="{00000000-0005-0000-0000-00005E250000}"/>
    <cellStyle name="Percent 3 7 4 4" xfId="6537" xr:uid="{00000000-0005-0000-0000-00005F250000}"/>
    <cellStyle name="Percent 3 7 4 5" xfId="4217" xr:uid="{00000000-0005-0000-0000-000060250000}"/>
    <cellStyle name="Percent 3 7 5" xfId="1273" xr:uid="{00000000-0005-0000-0000-000061250000}"/>
    <cellStyle name="Percent 3 7 5 2" xfId="2750" xr:uid="{00000000-0005-0000-0000-000062250000}"/>
    <cellStyle name="Percent 3 7 5 2 2" xfId="8594" xr:uid="{00000000-0005-0000-0000-000063250000}"/>
    <cellStyle name="Percent 3 7 5 3" xfId="7117" xr:uid="{00000000-0005-0000-0000-000064250000}"/>
    <cellStyle name="Percent 3 7 5 4" xfId="4802" xr:uid="{00000000-0005-0000-0000-000065250000}"/>
    <cellStyle name="Percent 3 7 6" xfId="369" xr:uid="{00000000-0005-0000-0000-000066250000}"/>
    <cellStyle name="Percent 3 7 6 2" xfId="3286" xr:uid="{00000000-0005-0000-0000-000067250000}"/>
    <cellStyle name="Percent 3 7 6 2 2" xfId="9130" xr:uid="{00000000-0005-0000-0000-000068250000}"/>
    <cellStyle name="Percent 3 7 6 3" xfId="6213" xr:uid="{00000000-0005-0000-0000-000069250000}"/>
    <cellStyle name="Percent 3 7 6 4" xfId="5338" xr:uid="{00000000-0005-0000-0000-00006A250000}"/>
    <cellStyle name="Percent 3 7 7" xfId="1841" xr:uid="{00000000-0005-0000-0000-00006B250000}"/>
    <cellStyle name="Percent 3 7 7 2" xfId="7685" xr:uid="{00000000-0005-0000-0000-00006C250000}"/>
    <cellStyle name="Percent 3 7 8" xfId="5957" xr:uid="{00000000-0005-0000-0000-00006D250000}"/>
    <cellStyle name="Percent 3 7 9" xfId="3893" xr:uid="{00000000-0005-0000-0000-00006E250000}"/>
    <cellStyle name="Percent 3 8" xfId="25" xr:uid="{00000000-0005-0000-0000-00006F250000}"/>
    <cellStyle name="Percent 3 8 2" xfId="1048" xr:uid="{00000000-0005-0000-0000-000070250000}"/>
    <cellStyle name="Percent 3 8 2 2" xfId="1628" xr:uid="{00000000-0005-0000-0000-000071250000}"/>
    <cellStyle name="Percent 3 8 2 2 2" xfId="3105" xr:uid="{00000000-0005-0000-0000-000072250000}"/>
    <cellStyle name="Percent 3 8 2 2 2 2" xfId="8949" xr:uid="{00000000-0005-0000-0000-000073250000}"/>
    <cellStyle name="Percent 3 8 2 2 3" xfId="7472" xr:uid="{00000000-0005-0000-0000-000074250000}"/>
    <cellStyle name="Percent 3 8 2 2 4" xfId="5157" xr:uid="{00000000-0005-0000-0000-000075250000}"/>
    <cellStyle name="Percent 3 8 2 3" xfId="2520" xr:uid="{00000000-0005-0000-0000-000076250000}"/>
    <cellStyle name="Percent 3 8 2 3 2" xfId="8364" xr:uid="{00000000-0005-0000-0000-000077250000}"/>
    <cellStyle name="Percent 3 8 2 4" xfId="6892" xr:uid="{00000000-0005-0000-0000-000078250000}"/>
    <cellStyle name="Percent 3 8 2 5" xfId="4572" xr:uid="{00000000-0005-0000-0000-000079250000}"/>
    <cellStyle name="Percent 3 8 3" xfId="608" xr:uid="{00000000-0005-0000-0000-00007A250000}"/>
    <cellStyle name="Percent 3 8 3 2" xfId="3508" xr:uid="{00000000-0005-0000-0000-00007B250000}"/>
    <cellStyle name="Percent 3 8 3 2 2" xfId="9352" xr:uid="{00000000-0005-0000-0000-00007C250000}"/>
    <cellStyle name="Percent 3 8 3 2 3" xfId="5560" xr:uid="{00000000-0005-0000-0000-00007D250000}"/>
    <cellStyle name="Percent 3 8 3 3" xfId="2080" xr:uid="{00000000-0005-0000-0000-00007E250000}"/>
    <cellStyle name="Percent 3 8 3 3 2" xfId="7924" xr:uid="{00000000-0005-0000-0000-00007F250000}"/>
    <cellStyle name="Percent 3 8 3 4" xfId="6452" xr:uid="{00000000-0005-0000-0000-000080250000}"/>
    <cellStyle name="Percent 3 8 3 5" xfId="4132" xr:uid="{00000000-0005-0000-0000-000081250000}"/>
    <cellStyle name="Percent 3 8 4" xfId="1188" xr:uid="{00000000-0005-0000-0000-000082250000}"/>
    <cellStyle name="Percent 3 8 4 2" xfId="2665" xr:uid="{00000000-0005-0000-0000-000083250000}"/>
    <cellStyle name="Percent 3 8 4 2 2" xfId="8509" xr:uid="{00000000-0005-0000-0000-000084250000}"/>
    <cellStyle name="Percent 3 8 4 3" xfId="7032" xr:uid="{00000000-0005-0000-0000-000085250000}"/>
    <cellStyle name="Percent 3 8 4 4" xfId="4717" xr:uid="{00000000-0005-0000-0000-000086250000}"/>
    <cellStyle name="Percent 3 8 5" xfId="468" xr:uid="{00000000-0005-0000-0000-000087250000}"/>
    <cellStyle name="Percent 3 8 5 2" xfId="3256" xr:uid="{00000000-0005-0000-0000-000088250000}"/>
    <cellStyle name="Percent 3 8 5 2 2" xfId="9100" xr:uid="{00000000-0005-0000-0000-000089250000}"/>
    <cellStyle name="Percent 3 8 5 3" xfId="6312" xr:uid="{00000000-0005-0000-0000-00008A250000}"/>
    <cellStyle name="Percent 3 8 5 4" xfId="5308" xr:uid="{00000000-0005-0000-0000-00008B250000}"/>
    <cellStyle name="Percent 3 8 6" xfId="1940" xr:uid="{00000000-0005-0000-0000-00008C250000}"/>
    <cellStyle name="Percent 3 8 6 2" xfId="7784" xr:uid="{00000000-0005-0000-0000-00008D250000}"/>
    <cellStyle name="Percent 3 8 7" xfId="5872" xr:uid="{00000000-0005-0000-0000-00008E250000}"/>
    <cellStyle name="Percent 3 8 8" xfId="3992" xr:uid="{00000000-0005-0000-0000-00008F250000}"/>
    <cellStyle name="Percent 3 9" xfId="156" xr:uid="{00000000-0005-0000-0000-000090250000}"/>
    <cellStyle name="Percent 3 9 2" xfId="992" xr:uid="{00000000-0005-0000-0000-000091250000}"/>
    <cellStyle name="Percent 3 9 2 2" xfId="1572" xr:uid="{00000000-0005-0000-0000-000092250000}"/>
    <cellStyle name="Percent 3 9 2 2 2" xfId="3049" xr:uid="{00000000-0005-0000-0000-000093250000}"/>
    <cellStyle name="Percent 3 9 2 2 2 2" xfId="8893" xr:uid="{00000000-0005-0000-0000-000094250000}"/>
    <cellStyle name="Percent 3 9 2 2 3" xfId="7416" xr:uid="{00000000-0005-0000-0000-000095250000}"/>
    <cellStyle name="Percent 3 9 2 2 4" xfId="5101" xr:uid="{00000000-0005-0000-0000-000096250000}"/>
    <cellStyle name="Percent 3 9 2 3" xfId="2464" xr:uid="{00000000-0005-0000-0000-000097250000}"/>
    <cellStyle name="Percent 3 9 2 3 2" xfId="8308" xr:uid="{00000000-0005-0000-0000-000098250000}"/>
    <cellStyle name="Percent 3 9 2 4" xfId="6836" xr:uid="{00000000-0005-0000-0000-000099250000}"/>
    <cellStyle name="Percent 3 9 2 5" xfId="4516" xr:uid="{00000000-0005-0000-0000-00009A250000}"/>
    <cellStyle name="Percent 3 9 3" xfId="736" xr:uid="{00000000-0005-0000-0000-00009B250000}"/>
    <cellStyle name="Percent 3 9 3 2" xfId="3636" xr:uid="{00000000-0005-0000-0000-00009C250000}"/>
    <cellStyle name="Percent 3 9 3 2 2" xfId="9480" xr:uid="{00000000-0005-0000-0000-00009D250000}"/>
    <cellStyle name="Percent 3 9 3 2 3" xfId="5688" xr:uid="{00000000-0005-0000-0000-00009E250000}"/>
    <cellStyle name="Percent 3 9 3 3" xfId="2208" xr:uid="{00000000-0005-0000-0000-00009F250000}"/>
    <cellStyle name="Percent 3 9 3 3 2" xfId="8052" xr:uid="{00000000-0005-0000-0000-0000A0250000}"/>
    <cellStyle name="Percent 3 9 3 4" xfId="6580" xr:uid="{00000000-0005-0000-0000-0000A1250000}"/>
    <cellStyle name="Percent 3 9 3 5" xfId="4260" xr:uid="{00000000-0005-0000-0000-0000A2250000}"/>
    <cellStyle name="Percent 3 9 4" xfId="1316" xr:uid="{00000000-0005-0000-0000-0000A3250000}"/>
    <cellStyle name="Percent 3 9 4 2" xfId="2793" xr:uid="{00000000-0005-0000-0000-0000A4250000}"/>
    <cellStyle name="Percent 3 9 4 2 2" xfId="8637" xr:uid="{00000000-0005-0000-0000-0000A5250000}"/>
    <cellStyle name="Percent 3 9 4 3" xfId="7160" xr:uid="{00000000-0005-0000-0000-0000A6250000}"/>
    <cellStyle name="Percent 3 9 4 4" xfId="4845" xr:uid="{00000000-0005-0000-0000-0000A7250000}"/>
    <cellStyle name="Percent 3 9 5" xfId="412" xr:uid="{00000000-0005-0000-0000-0000A8250000}"/>
    <cellStyle name="Percent 3 9 5 2" xfId="2652" xr:uid="{00000000-0005-0000-0000-0000A9250000}"/>
    <cellStyle name="Percent 3 9 5 2 2" xfId="8496" xr:uid="{00000000-0005-0000-0000-0000AA250000}"/>
    <cellStyle name="Percent 3 9 5 3" xfId="6256" xr:uid="{00000000-0005-0000-0000-0000AB250000}"/>
    <cellStyle name="Percent 3 9 5 4" xfId="4704" xr:uid="{00000000-0005-0000-0000-0000AC250000}"/>
    <cellStyle name="Percent 3 9 6" xfId="1884" xr:uid="{00000000-0005-0000-0000-0000AD250000}"/>
    <cellStyle name="Percent 3 9 6 2" xfId="7728" xr:uid="{00000000-0005-0000-0000-0000AE250000}"/>
    <cellStyle name="Percent 3 9 7" xfId="6000" xr:uid="{00000000-0005-0000-0000-0000AF250000}"/>
    <cellStyle name="Percent 3 9 8" xfId="3936" xr:uid="{00000000-0005-0000-0000-0000B0250000}"/>
    <cellStyle name="Percent 4" xfId="17" xr:uid="{00000000-0005-0000-0000-0000B125000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Data-DES\DES-UEP\Retrofits\RetrofitTrac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
      <sheetName val="Installation &amp; Maintenance"/>
      <sheetName val="Retrofit Credit"/>
      <sheetName val="Dropdown"/>
      <sheetName val="Trade Center"/>
      <sheetName val="DCR Loading Rates"/>
      <sheetName val="StormwaterWise"/>
      <sheetName val="Streetscape retrofits 10 ac "/>
      <sheetName val="Sheet4"/>
    </sheetNames>
    <sheetDataSet>
      <sheetData sheetId="0">
        <row r="17">
          <cell r="N17" t="str">
            <v>Row Labels</v>
          </cell>
        </row>
      </sheetData>
      <sheetData sheetId="1"/>
      <sheetData sheetId="2">
        <row r="16">
          <cell r="AP16">
            <v>0.27872473527861419</v>
          </cell>
        </row>
      </sheetData>
      <sheetData sheetId="3">
        <row r="1">
          <cell r="A1" t="str">
            <v>Completed</v>
          </cell>
        </row>
        <row r="2">
          <cell r="A2" t="str">
            <v>Design</v>
          </cell>
        </row>
        <row r="3">
          <cell r="A3" t="str">
            <v>Pending</v>
          </cell>
        </row>
      </sheetData>
      <sheetData sheetId="4"/>
      <sheetData sheetId="5"/>
      <sheetData sheetId="6"/>
      <sheetData sheetId="7"/>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tabSelected="1" workbookViewId="0">
      <selection activeCell="A36" sqref="A36"/>
    </sheetView>
  </sheetViews>
  <sheetFormatPr defaultRowHeight="12.75" x14ac:dyDescent="0.2"/>
  <cols>
    <col min="1" max="1" width="28" customWidth="1"/>
    <col min="2" max="4" width="24.85546875" customWidth="1"/>
    <col min="5" max="5" width="27.42578125" customWidth="1"/>
    <col min="6" max="6" width="18.5703125" bestFit="1" customWidth="1"/>
    <col min="7" max="7" width="12.42578125" customWidth="1"/>
    <col min="8" max="8" width="15.42578125" customWidth="1"/>
    <col min="9" max="9" width="15.5703125" customWidth="1"/>
    <col min="11" max="11" width="21.140625" customWidth="1"/>
  </cols>
  <sheetData>
    <row r="1" spans="1:12" x14ac:dyDescent="0.2">
      <c r="A1" s="56" t="s">
        <v>183</v>
      </c>
      <c r="B1" s="160"/>
      <c r="C1" s="160"/>
      <c r="D1" s="160"/>
      <c r="E1" s="160"/>
      <c r="F1" s="160"/>
      <c r="G1" s="160"/>
      <c r="H1" s="160"/>
      <c r="I1" s="160"/>
      <c r="J1" s="160"/>
      <c r="K1" s="160"/>
    </row>
    <row r="2" spans="1:12" x14ac:dyDescent="0.2">
      <c r="A2" s="56" t="s">
        <v>184</v>
      </c>
      <c r="B2" s="160"/>
      <c r="C2" s="160"/>
      <c r="D2" s="160"/>
      <c r="E2" s="160"/>
      <c r="F2" s="160"/>
      <c r="G2" s="160"/>
      <c r="H2" s="160"/>
      <c r="I2" s="160"/>
      <c r="J2" s="160"/>
      <c r="K2" s="160"/>
    </row>
    <row r="3" spans="1:12" x14ac:dyDescent="0.2">
      <c r="A3" s="56" t="s">
        <v>273</v>
      </c>
      <c r="B3" s="160"/>
      <c r="C3" s="160"/>
      <c r="D3" s="160"/>
      <c r="E3" s="160"/>
      <c r="F3" s="160"/>
      <c r="G3" s="160"/>
      <c r="H3" s="160"/>
      <c r="I3" s="160"/>
      <c r="J3" s="160"/>
      <c r="K3" s="160"/>
    </row>
    <row r="4" spans="1:12" x14ac:dyDescent="0.2">
      <c r="A4" s="154" t="s">
        <v>455</v>
      </c>
      <c r="B4" s="160"/>
      <c r="C4" s="160"/>
      <c r="D4" s="160"/>
      <c r="E4" s="160"/>
      <c r="F4" s="160"/>
      <c r="G4" s="160"/>
      <c r="H4" s="160"/>
      <c r="I4" s="160"/>
      <c r="J4" s="160"/>
      <c r="K4" s="160"/>
    </row>
    <row r="5" spans="1:12" x14ac:dyDescent="0.2">
      <c r="A5" s="161"/>
      <c r="B5" s="160"/>
      <c r="C5" s="160"/>
      <c r="D5" s="160"/>
      <c r="E5" s="160"/>
      <c r="F5" s="160"/>
      <c r="G5" s="160"/>
      <c r="H5" s="160"/>
      <c r="I5" s="160"/>
      <c r="J5" s="160"/>
      <c r="K5" s="160"/>
    </row>
    <row r="6" spans="1:12" ht="13.5" thickBot="1" x14ac:dyDescent="0.25">
      <c r="A6" s="56" t="s">
        <v>9</v>
      </c>
      <c r="B6" s="160"/>
      <c r="C6" s="160"/>
      <c r="D6" s="160"/>
      <c r="E6" s="160"/>
      <c r="F6" s="160"/>
      <c r="G6" s="160"/>
      <c r="H6" s="160"/>
      <c r="I6" s="160"/>
      <c r="J6" s="160"/>
      <c r="K6" s="160"/>
    </row>
    <row r="7" spans="1:12" ht="48" customHeight="1" thickBot="1" x14ac:dyDescent="0.25">
      <c r="A7" s="162" t="s">
        <v>3</v>
      </c>
      <c r="B7" s="163" t="s">
        <v>4</v>
      </c>
      <c r="C7" s="164" t="s">
        <v>353</v>
      </c>
      <c r="D7" s="164" t="s">
        <v>11</v>
      </c>
      <c r="E7" s="165" t="s">
        <v>10</v>
      </c>
      <c r="F7" s="160"/>
      <c r="G7" s="166" t="s">
        <v>396</v>
      </c>
      <c r="H7" s="160"/>
      <c r="I7" s="160"/>
      <c r="J7" s="160"/>
      <c r="K7" s="160"/>
    </row>
    <row r="8" spans="1:12" ht="13.5" thickBot="1" x14ac:dyDescent="0.25">
      <c r="A8" s="256" t="s">
        <v>5</v>
      </c>
      <c r="B8" s="257" t="s">
        <v>6</v>
      </c>
      <c r="C8" s="258">
        <f>School_Imp_huc6!G52</f>
        <v>138.59438499999999</v>
      </c>
      <c r="D8" s="259">
        <v>16.86</v>
      </c>
      <c r="E8" s="260">
        <f t="shared" ref="E8:E11" si="0">C8*D8</f>
        <v>2336.7013310999996</v>
      </c>
      <c r="F8" s="160"/>
      <c r="G8" s="173">
        <f>E8+E9</f>
        <v>4259.9649415499989</v>
      </c>
      <c r="H8" s="160"/>
      <c r="I8" s="160"/>
      <c r="J8" s="160"/>
      <c r="K8" s="160"/>
    </row>
    <row r="9" spans="1:12" ht="13.5" thickBot="1" x14ac:dyDescent="0.25">
      <c r="A9" s="256" t="s">
        <v>7</v>
      </c>
      <c r="B9" s="257"/>
      <c r="C9" s="261">
        <f>School_Imp_huc6!H52</f>
        <v>190.98943499999996</v>
      </c>
      <c r="D9" s="262">
        <v>10.07</v>
      </c>
      <c r="E9" s="263">
        <f t="shared" si="0"/>
        <v>1923.2636104499995</v>
      </c>
      <c r="F9" s="160"/>
      <c r="G9" s="173"/>
      <c r="H9" s="160"/>
      <c r="I9" s="160"/>
      <c r="J9" s="160"/>
      <c r="K9" s="160"/>
    </row>
    <row r="10" spans="1:12" ht="13.5" thickBot="1" x14ac:dyDescent="0.25">
      <c r="A10" s="256" t="s">
        <v>5</v>
      </c>
      <c r="B10" s="257" t="s">
        <v>8</v>
      </c>
      <c r="C10" s="264">
        <f>C8</f>
        <v>138.59438499999999</v>
      </c>
      <c r="D10" s="262">
        <v>1.62</v>
      </c>
      <c r="E10" s="263">
        <f t="shared" si="0"/>
        <v>224.5229037</v>
      </c>
      <c r="F10" s="160"/>
      <c r="G10" s="173">
        <f>E10+E11</f>
        <v>302.82857204999999</v>
      </c>
      <c r="H10" s="160"/>
      <c r="I10" s="160"/>
      <c r="J10" s="160"/>
      <c r="K10" s="160"/>
    </row>
    <row r="11" spans="1:12" ht="13.5" thickBot="1" x14ac:dyDescent="0.25">
      <c r="A11" s="256" t="s">
        <v>7</v>
      </c>
      <c r="B11" s="257"/>
      <c r="C11" s="264">
        <f>C9</f>
        <v>190.98943499999996</v>
      </c>
      <c r="D11" s="262">
        <v>0.41</v>
      </c>
      <c r="E11" s="263">
        <f t="shared" si="0"/>
        <v>78.305668349999976</v>
      </c>
      <c r="F11" s="160"/>
      <c r="G11" s="173"/>
      <c r="H11" s="160"/>
      <c r="I11" s="160"/>
      <c r="J11" s="160"/>
      <c r="K11" s="160"/>
    </row>
    <row r="12" spans="1:12" x14ac:dyDescent="0.2">
      <c r="A12" s="160"/>
      <c r="B12" s="160"/>
      <c r="C12" s="160"/>
      <c r="D12" s="160"/>
      <c r="E12" s="160"/>
      <c r="F12" s="160"/>
      <c r="G12" s="160"/>
      <c r="H12" s="160"/>
      <c r="I12" s="160"/>
      <c r="J12" s="160"/>
      <c r="K12" s="160"/>
    </row>
    <row r="13" spans="1:12" ht="13.5" thickBot="1" x14ac:dyDescent="0.25">
      <c r="A13" s="56" t="s">
        <v>387</v>
      </c>
      <c r="B13" s="160"/>
      <c r="C13" s="160"/>
      <c r="D13" s="160"/>
      <c r="E13" s="160"/>
      <c r="F13" s="160"/>
      <c r="G13" s="160"/>
      <c r="H13" s="160"/>
      <c r="I13" s="160"/>
      <c r="J13" s="160"/>
      <c r="K13" s="160"/>
    </row>
    <row r="14" spans="1:12" ht="44.25" customHeight="1" thickBot="1" x14ac:dyDescent="0.25">
      <c r="A14" s="162" t="s">
        <v>3</v>
      </c>
      <c r="B14" s="163" t="s">
        <v>4</v>
      </c>
      <c r="C14" s="163" t="s">
        <v>388</v>
      </c>
      <c r="D14" s="164" t="s">
        <v>389</v>
      </c>
      <c r="E14" s="164" t="s">
        <v>390</v>
      </c>
      <c r="F14" s="165" t="s">
        <v>391</v>
      </c>
      <c r="G14" s="160"/>
      <c r="H14" s="166" t="s">
        <v>392</v>
      </c>
      <c r="I14" s="160"/>
      <c r="J14" s="160"/>
      <c r="K14" s="160"/>
      <c r="L14" s="160"/>
    </row>
    <row r="15" spans="1:12" ht="13.5" thickBot="1" x14ac:dyDescent="0.25">
      <c r="A15" s="256" t="s">
        <v>5</v>
      </c>
      <c r="B15" s="266" t="s">
        <v>6</v>
      </c>
      <c r="C15" s="267">
        <f>E8</f>
        <v>2336.7013310999996</v>
      </c>
      <c r="D15" s="268">
        <v>0.09</v>
      </c>
      <c r="E15" s="271">
        <v>0.4</v>
      </c>
      <c r="F15" s="260">
        <f t="shared" ref="F15:F18" si="1">C15*D15*E15</f>
        <v>84.12124791959998</v>
      </c>
      <c r="G15" s="149"/>
      <c r="H15" s="265">
        <f>F15+F16</f>
        <v>130.27957457039997</v>
      </c>
      <c r="I15" s="160"/>
      <c r="J15" s="160"/>
      <c r="K15" s="160"/>
      <c r="L15" s="160"/>
    </row>
    <row r="16" spans="1:12" ht="13.5" thickBot="1" x14ac:dyDescent="0.25">
      <c r="A16" s="256" t="s">
        <v>7</v>
      </c>
      <c r="B16" s="266"/>
      <c r="C16" s="267">
        <f>E9</f>
        <v>1923.2636104499995</v>
      </c>
      <c r="D16" s="269">
        <v>0.06</v>
      </c>
      <c r="E16" s="271">
        <v>0.4</v>
      </c>
      <c r="F16" s="260">
        <f t="shared" si="1"/>
        <v>46.158326650799992</v>
      </c>
      <c r="G16" s="149"/>
      <c r="H16" s="265"/>
      <c r="I16" s="160"/>
      <c r="J16" s="160"/>
      <c r="K16" s="160"/>
      <c r="L16" s="160"/>
    </row>
    <row r="17" spans="1:13" ht="13.5" thickBot="1" x14ac:dyDescent="0.25">
      <c r="A17" s="256" t="s">
        <v>5</v>
      </c>
      <c r="B17" s="266" t="s">
        <v>8</v>
      </c>
      <c r="C17" s="267">
        <f>E10</f>
        <v>224.5229037</v>
      </c>
      <c r="D17" s="270">
        <v>0.16</v>
      </c>
      <c r="E17" s="271">
        <v>0.4</v>
      </c>
      <c r="F17" s="260">
        <f t="shared" si="1"/>
        <v>14.369465836800002</v>
      </c>
      <c r="G17" s="149"/>
      <c r="H17" s="265">
        <f>F17+F18</f>
        <v>16.640330218950002</v>
      </c>
      <c r="I17" s="160"/>
      <c r="J17" s="160"/>
      <c r="K17" s="160"/>
      <c r="L17" s="160"/>
    </row>
    <row r="18" spans="1:13" ht="13.5" thickBot="1" x14ac:dyDescent="0.25">
      <c r="A18" s="256" t="s">
        <v>7</v>
      </c>
      <c r="B18" s="266"/>
      <c r="C18" s="267">
        <f>E11</f>
        <v>78.305668349999976</v>
      </c>
      <c r="D18" s="270">
        <v>7.2499999999999995E-2</v>
      </c>
      <c r="E18" s="271">
        <v>0.4</v>
      </c>
      <c r="F18" s="260">
        <f t="shared" si="1"/>
        <v>2.2708643821499992</v>
      </c>
      <c r="G18" s="149"/>
      <c r="H18" s="265"/>
      <c r="I18" s="160"/>
      <c r="J18" s="160"/>
      <c r="K18" s="160"/>
      <c r="L18" s="160"/>
    </row>
    <row r="19" spans="1:13" x14ac:dyDescent="0.2">
      <c r="A19" s="160"/>
      <c r="B19" s="160"/>
      <c r="C19" s="160"/>
      <c r="D19" s="169"/>
      <c r="E19" s="160"/>
      <c r="F19" s="160"/>
      <c r="G19" s="160"/>
      <c r="H19" s="160"/>
      <c r="I19" s="160"/>
      <c r="J19" s="160"/>
      <c r="K19" s="160"/>
    </row>
    <row r="20" spans="1:13" ht="13.5" thickBot="1" x14ac:dyDescent="0.25">
      <c r="A20" s="56" t="s">
        <v>458</v>
      </c>
      <c r="B20" s="160"/>
      <c r="C20" s="160"/>
      <c r="D20" s="169"/>
      <c r="E20" s="160"/>
      <c r="F20" s="160"/>
      <c r="G20" s="160"/>
      <c r="H20" s="160"/>
      <c r="I20" s="160"/>
      <c r="J20" s="160"/>
      <c r="K20" s="160"/>
    </row>
    <row r="21" spans="1:13" ht="36.75" thickBot="1" x14ac:dyDescent="0.25">
      <c r="A21" s="162" t="s">
        <v>3</v>
      </c>
      <c r="B21" s="163" t="s">
        <v>4</v>
      </c>
      <c r="C21" s="163" t="s">
        <v>388</v>
      </c>
      <c r="D21" s="164" t="s">
        <v>389</v>
      </c>
      <c r="E21" s="164" t="s">
        <v>393</v>
      </c>
      <c r="F21" s="165" t="s">
        <v>394</v>
      </c>
      <c r="G21" s="160"/>
      <c r="H21" s="166" t="s">
        <v>395</v>
      </c>
      <c r="I21" s="160"/>
      <c r="J21" s="160"/>
      <c r="K21" s="160"/>
      <c r="L21" s="160"/>
    </row>
    <row r="22" spans="1:13" ht="13.5" thickBot="1" x14ac:dyDescent="0.25">
      <c r="A22" s="256" t="s">
        <v>5</v>
      </c>
      <c r="B22" s="167" t="s">
        <v>6</v>
      </c>
      <c r="C22" s="172">
        <f>E8</f>
        <v>2336.7013310999996</v>
      </c>
      <c r="D22" s="268">
        <v>0.09</v>
      </c>
      <c r="E22" s="272">
        <v>1</v>
      </c>
      <c r="F22" s="172">
        <f t="shared" ref="F22:F25" si="2">C22*D22*E22</f>
        <v>210.30311979899994</v>
      </c>
      <c r="G22" s="160"/>
      <c r="H22" s="265">
        <f>F22+F23</f>
        <v>325.69893642599993</v>
      </c>
      <c r="I22" s="170"/>
      <c r="J22" s="160"/>
      <c r="K22" s="171"/>
      <c r="L22" s="170"/>
    </row>
    <row r="23" spans="1:13" ht="13.5" thickBot="1" x14ac:dyDescent="0.25">
      <c r="A23" s="256" t="s">
        <v>7</v>
      </c>
      <c r="B23" s="167"/>
      <c r="C23" s="172">
        <f>E9</f>
        <v>1923.2636104499995</v>
      </c>
      <c r="D23" s="269">
        <v>0.06</v>
      </c>
      <c r="E23" s="272">
        <v>1</v>
      </c>
      <c r="F23" s="172">
        <f t="shared" si="2"/>
        <v>115.39581662699997</v>
      </c>
      <c r="G23" s="160"/>
      <c r="H23" s="265"/>
      <c r="I23" s="160"/>
      <c r="J23" s="160"/>
      <c r="K23" s="171"/>
      <c r="L23" s="170"/>
      <c r="M23" s="1"/>
    </row>
    <row r="24" spans="1:13" ht="13.5" thickBot="1" x14ac:dyDescent="0.25">
      <c r="A24" s="256" t="s">
        <v>5</v>
      </c>
      <c r="B24" s="168" t="s">
        <v>8</v>
      </c>
      <c r="C24" s="172">
        <f>E10</f>
        <v>224.5229037</v>
      </c>
      <c r="D24" s="270">
        <v>0.16</v>
      </c>
      <c r="E24" s="272">
        <v>1</v>
      </c>
      <c r="F24" s="172">
        <f t="shared" si="2"/>
        <v>35.923664592000002</v>
      </c>
      <c r="G24" s="160"/>
      <c r="H24" s="265">
        <f>F24+F25</f>
        <v>41.600825547374995</v>
      </c>
      <c r="I24" s="170"/>
      <c r="J24" s="160"/>
      <c r="K24" s="171"/>
      <c r="L24" s="170"/>
      <c r="M24" s="3"/>
    </row>
    <row r="25" spans="1:13" ht="13.5" thickBot="1" x14ac:dyDescent="0.25">
      <c r="A25" s="256" t="s">
        <v>7</v>
      </c>
      <c r="B25" s="168"/>
      <c r="C25" s="172">
        <f>E11</f>
        <v>78.305668349999976</v>
      </c>
      <c r="D25" s="270">
        <v>7.2499999999999995E-2</v>
      </c>
      <c r="E25" s="272">
        <v>1</v>
      </c>
      <c r="F25" s="172">
        <f t="shared" si="2"/>
        <v>5.6771609553749975</v>
      </c>
      <c r="G25" s="160"/>
      <c r="H25" s="265"/>
      <c r="I25" s="160"/>
      <c r="J25" s="160"/>
      <c r="K25" s="171"/>
      <c r="L25" s="170"/>
      <c r="M25" s="4"/>
    </row>
    <row r="26" spans="1:13" x14ac:dyDescent="0.2">
      <c r="A26" s="160"/>
      <c r="B26" s="160"/>
      <c r="C26" s="160"/>
      <c r="D26" s="169"/>
      <c r="E26" s="160"/>
      <c r="F26" s="160"/>
      <c r="G26" s="160"/>
      <c r="H26" s="160"/>
      <c r="I26" s="160"/>
      <c r="J26" s="160"/>
      <c r="K26" s="160"/>
    </row>
    <row r="27" spans="1:13" x14ac:dyDescent="0.2">
      <c r="A27" s="160"/>
      <c r="B27" s="160"/>
      <c r="C27" s="160"/>
      <c r="D27" s="169"/>
      <c r="E27" s="160"/>
      <c r="F27" s="160"/>
      <c r="G27" s="160"/>
      <c r="H27" s="160"/>
      <c r="I27" s="160"/>
      <c r="J27" s="160"/>
      <c r="K27" s="160"/>
    </row>
    <row r="28" spans="1:13" x14ac:dyDescent="0.2">
      <c r="A28" s="160"/>
      <c r="B28" s="160"/>
      <c r="C28" s="160"/>
      <c r="D28" s="160"/>
      <c r="E28" s="160"/>
      <c r="F28" s="160"/>
      <c r="G28" s="160"/>
      <c r="H28" s="160"/>
      <c r="I28" s="160"/>
      <c r="J28" s="160"/>
      <c r="K28" s="160"/>
    </row>
    <row r="29" spans="1:13" x14ac:dyDescent="0.2">
      <c r="C29" s="2"/>
      <c r="D29" s="2"/>
      <c r="E29"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E10" sqref="E10"/>
    </sheetView>
  </sheetViews>
  <sheetFormatPr defaultRowHeight="12.75" x14ac:dyDescent="0.2"/>
  <cols>
    <col min="1" max="1" width="29.85546875" bestFit="1" customWidth="1"/>
    <col min="3" max="3" width="9.85546875" customWidth="1"/>
    <col min="4" max="4" width="9.28515625" bestFit="1" customWidth="1"/>
    <col min="5" max="5" width="135.5703125" style="34" customWidth="1"/>
  </cols>
  <sheetData>
    <row r="1" spans="1:6" x14ac:dyDescent="0.2">
      <c r="A1" s="156" t="s">
        <v>183</v>
      </c>
      <c r="B1" s="157"/>
      <c r="C1" s="157"/>
      <c r="D1" s="157"/>
      <c r="E1" s="153"/>
    </row>
    <row r="2" spans="1:6" x14ac:dyDescent="0.2">
      <c r="A2" s="156" t="s">
        <v>184</v>
      </c>
      <c r="B2" s="157"/>
      <c r="C2" s="157"/>
      <c r="D2" s="157"/>
      <c r="E2" s="153"/>
    </row>
    <row r="3" spans="1:6" x14ac:dyDescent="0.2">
      <c r="A3" s="156" t="s">
        <v>274</v>
      </c>
      <c r="B3" s="157"/>
      <c r="C3" s="157"/>
      <c r="D3" s="157"/>
      <c r="E3" s="153"/>
    </row>
    <row r="4" spans="1:6" x14ac:dyDescent="0.2">
      <c r="A4" s="154" t="s">
        <v>469</v>
      </c>
      <c r="B4" s="157"/>
      <c r="C4" s="157"/>
      <c r="D4" s="157"/>
      <c r="E4" s="153"/>
    </row>
    <row r="5" spans="1:6" x14ac:dyDescent="0.2">
      <c r="A5" s="149"/>
      <c r="B5" s="149"/>
      <c r="C5" s="149"/>
      <c r="D5" s="149"/>
      <c r="E5" s="153"/>
    </row>
    <row r="6" spans="1:6" x14ac:dyDescent="0.2">
      <c r="A6" s="157"/>
      <c r="B6" s="157"/>
      <c r="C6" s="157"/>
      <c r="D6" s="157"/>
      <c r="E6" s="153"/>
    </row>
    <row r="7" spans="1:6" x14ac:dyDescent="0.2">
      <c r="A7" s="342" t="s">
        <v>98</v>
      </c>
      <c r="B7" s="343"/>
      <c r="C7" s="158" t="s">
        <v>1</v>
      </c>
      <c r="D7" s="158" t="s">
        <v>2</v>
      </c>
      <c r="E7" s="100"/>
    </row>
    <row r="8" spans="1:6" x14ac:dyDescent="0.2">
      <c r="A8" s="143" t="s">
        <v>351</v>
      </c>
      <c r="B8" s="144">
        <v>1</v>
      </c>
      <c r="C8" s="92">
        <f>'Permit Tables 1 and 2'!H22</f>
        <v>325.69893642599993</v>
      </c>
      <c r="D8" s="92">
        <f>'Permit Tables 1 and 2'!H24</f>
        <v>41.600825547374995</v>
      </c>
      <c r="E8" s="153"/>
    </row>
    <row r="9" spans="1:6" x14ac:dyDescent="0.2">
      <c r="A9" s="143" t="s">
        <v>352</v>
      </c>
      <c r="B9" s="144"/>
      <c r="C9" s="92">
        <f>'09-23 Development rollup'!J7</f>
        <v>88.127605552000091</v>
      </c>
      <c r="D9" s="92">
        <f>'09-23 Development rollup'!J9</f>
        <v>15.704624848000019</v>
      </c>
      <c r="E9" s="153"/>
      <c r="F9" s="2"/>
    </row>
    <row r="10" spans="1:6" x14ac:dyDescent="0.2">
      <c r="A10" s="77" t="s">
        <v>457</v>
      </c>
      <c r="B10" s="77"/>
      <c r="C10" s="92">
        <f>-'09-23 Development rollup'!K7</f>
        <v>-277.25172124574635</v>
      </c>
      <c r="D10" s="92">
        <f>-'09-23 Development rollup'!K9</f>
        <v>-24.752282036731625</v>
      </c>
      <c r="E10" s="153"/>
    </row>
    <row r="11" spans="1:6" x14ac:dyDescent="0.2">
      <c r="A11" s="77" t="s">
        <v>271</v>
      </c>
      <c r="B11" s="77"/>
      <c r="C11" s="92">
        <f>-'SWMF 06-09 (Historical)'!X13</f>
        <v>-11.57780352</v>
      </c>
      <c r="D11" s="92">
        <f>-'SWMF 06-09 (Historical)'!W13</f>
        <v>-0.91921830000000004</v>
      </c>
      <c r="E11" s="153"/>
    </row>
    <row r="12" spans="1:6" x14ac:dyDescent="0.2">
      <c r="A12" s="77"/>
      <c r="B12" s="145" t="s">
        <v>124</v>
      </c>
      <c r="C12" s="92">
        <f>C9+C10+C11</f>
        <v>-200.70191921374627</v>
      </c>
      <c r="D12" s="92">
        <f>D9+D10+D11</f>
        <v>-9.9668754887316062</v>
      </c>
      <c r="E12" s="100"/>
    </row>
    <row r="13" spans="1:6" x14ac:dyDescent="0.2">
      <c r="A13" s="77"/>
      <c r="B13" s="145" t="s">
        <v>123</v>
      </c>
      <c r="C13" s="152">
        <f>(-(C12))/'Permit Tables 1 and 2'!H22</f>
        <v>0.61621914218116125</v>
      </c>
      <c r="D13" s="152">
        <f>(-(D12))/'Permit Tables 1 and 2'!H24</f>
        <v>0.23958359858463227</v>
      </c>
      <c r="E13" s="100"/>
    </row>
    <row r="14" spans="1:6" x14ac:dyDescent="0.2">
      <c r="A14" s="230" t="s">
        <v>99</v>
      </c>
      <c r="B14" s="230"/>
      <c r="C14" s="335">
        <f>SUM(C8:C11)</f>
        <v>124.99701721225367</v>
      </c>
      <c r="D14" s="335">
        <f>SUM(D8:D11)</f>
        <v>31.633950058643389</v>
      </c>
      <c r="E14" s="100"/>
    </row>
    <row r="15" spans="1:6" x14ac:dyDescent="0.2">
      <c r="A15" s="230" t="s">
        <v>270</v>
      </c>
      <c r="B15" s="230"/>
      <c r="C15" s="231">
        <f>(C14)/'Permit Tables 1 and 2'!H22</f>
        <v>0.38378085781883869</v>
      </c>
      <c r="D15" s="231">
        <f>(D14)/'Permit Tables 1 and 2'!H24</f>
        <v>0.7604164014153677</v>
      </c>
      <c r="E15" s="100"/>
    </row>
    <row r="16" spans="1:6" x14ac:dyDescent="0.2">
      <c r="A16" s="149"/>
      <c r="B16" s="149"/>
      <c r="C16" s="301"/>
      <c r="D16" s="301"/>
      <c r="E16" s="153"/>
    </row>
    <row r="17" spans="1:5" x14ac:dyDescent="0.2">
      <c r="A17" s="76"/>
      <c r="B17" s="149"/>
      <c r="C17" s="151"/>
      <c r="D17" s="151"/>
      <c r="E17" s="153"/>
    </row>
    <row r="18" spans="1:5" x14ac:dyDescent="0.2">
      <c r="A18" s="149"/>
      <c r="B18" s="149"/>
      <c r="C18" s="149"/>
      <c r="D18" s="149"/>
      <c r="E18" s="153"/>
    </row>
    <row r="19" spans="1:5" x14ac:dyDescent="0.2">
      <c r="A19" s="232"/>
    </row>
    <row r="20" spans="1:5" x14ac:dyDescent="0.2">
      <c r="A20" s="33"/>
      <c r="B20" s="32"/>
      <c r="C20" s="2"/>
      <c r="D20" s="2"/>
    </row>
  </sheetData>
  <mergeCells count="1">
    <mergeCell ref="A7:B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7"/>
  <sheetViews>
    <sheetView zoomScaleNormal="100" workbookViewId="0">
      <selection activeCell="A11" sqref="A11:U11"/>
    </sheetView>
  </sheetViews>
  <sheetFormatPr defaultColWidth="9.140625" defaultRowHeight="12.75" x14ac:dyDescent="0.2"/>
  <cols>
    <col min="1" max="1" width="12.42578125" style="9" customWidth="1"/>
    <col min="2" max="2" width="10.28515625" style="5" bestFit="1" customWidth="1"/>
    <col min="3" max="3" width="8.140625" style="5" customWidth="1"/>
    <col min="4" max="4" width="29.140625" style="5" customWidth="1"/>
    <col min="5" max="5" width="10.140625" style="5" customWidth="1"/>
    <col min="6" max="6" width="7.5703125" style="5" bestFit="1" customWidth="1"/>
    <col min="7" max="7" width="7.42578125" style="5" bestFit="1" customWidth="1"/>
    <col min="8" max="8" width="5.28515625" style="5" customWidth="1"/>
    <col min="9" max="9" width="5.5703125" style="5" customWidth="1"/>
    <col min="10" max="10" width="5.5703125" style="5" bestFit="1" customWidth="1"/>
    <col min="11" max="11" width="8.28515625" style="5" customWidth="1"/>
    <col min="12" max="12" width="5.85546875" style="5" customWidth="1"/>
    <col min="13" max="13" width="5.42578125" style="5" customWidth="1"/>
    <col min="14" max="14" width="7.42578125" style="5" bestFit="1" customWidth="1"/>
    <col min="15" max="15" width="9.140625" style="5"/>
    <col min="16" max="16" width="4.28515625" style="5" customWidth="1"/>
    <col min="17" max="17" width="5.42578125" style="5" bestFit="1" customWidth="1"/>
    <col min="18" max="18" width="11.42578125" style="5" customWidth="1"/>
    <col min="19" max="19" width="5.5703125" style="5" customWidth="1"/>
    <col min="20" max="20" width="5.5703125" style="5" bestFit="1" customWidth="1"/>
    <col min="21" max="21" width="5.7109375" style="5" customWidth="1"/>
    <col min="22" max="22" width="34.7109375" style="277" customWidth="1"/>
    <col min="23" max="23" width="5.7109375" style="31" customWidth="1"/>
    <col min="24" max="24" width="6.5703125" style="5" bestFit="1" customWidth="1"/>
    <col min="25" max="25" width="8.5703125" style="5" bestFit="1" customWidth="1"/>
    <col min="26" max="16384" width="9.140625" style="5"/>
  </cols>
  <sheetData>
    <row r="1" spans="1:26" x14ac:dyDescent="0.2">
      <c r="A1" s="56" t="s">
        <v>183</v>
      </c>
      <c r="B1" s="37"/>
      <c r="C1" s="38"/>
      <c r="D1" s="38"/>
      <c r="E1" s="38"/>
      <c r="F1" s="38"/>
      <c r="G1" s="38"/>
      <c r="H1" s="38"/>
      <c r="I1" s="38"/>
      <c r="J1" s="38"/>
      <c r="K1" s="38"/>
      <c r="L1" s="38"/>
      <c r="M1" s="38"/>
      <c r="N1" s="38"/>
      <c r="O1" s="38"/>
      <c r="P1" s="38"/>
      <c r="Q1" s="38"/>
      <c r="R1" s="38"/>
      <c r="S1" s="38"/>
      <c r="T1" s="38"/>
      <c r="U1" s="38"/>
      <c r="W1" s="38"/>
      <c r="X1" s="38"/>
      <c r="Y1" s="38"/>
    </row>
    <row r="2" spans="1:26" x14ac:dyDescent="0.2">
      <c r="A2" s="56" t="s">
        <v>184</v>
      </c>
      <c r="B2" s="37"/>
      <c r="C2" s="38"/>
      <c r="D2" s="38"/>
      <c r="E2" s="38"/>
      <c r="F2" s="38"/>
      <c r="G2" s="38"/>
      <c r="H2" s="38"/>
      <c r="I2" s="38"/>
      <c r="J2" s="38"/>
      <c r="K2" s="38"/>
      <c r="L2" s="38"/>
      <c r="M2" s="38"/>
      <c r="N2" s="38"/>
      <c r="O2" s="38"/>
      <c r="P2" s="38"/>
      <c r="Q2" s="38"/>
      <c r="R2" s="38"/>
      <c r="S2" s="38"/>
      <c r="T2" s="38"/>
      <c r="U2" s="38"/>
      <c r="W2" s="38"/>
      <c r="X2" s="38"/>
      <c r="Y2" s="38"/>
    </row>
    <row r="3" spans="1:26" x14ac:dyDescent="0.2">
      <c r="A3" s="56" t="s">
        <v>275</v>
      </c>
      <c r="B3" s="37"/>
      <c r="C3" s="38"/>
      <c r="D3" s="38"/>
      <c r="E3" s="38"/>
      <c r="F3" s="38"/>
      <c r="G3" s="38"/>
      <c r="H3" s="38"/>
      <c r="I3" s="38"/>
      <c r="J3" s="38"/>
      <c r="K3" s="38"/>
      <c r="L3" s="38"/>
      <c r="M3" s="38"/>
      <c r="N3" s="38"/>
      <c r="O3" s="38"/>
      <c r="P3" s="38"/>
      <c r="Q3" s="38"/>
      <c r="R3" s="38"/>
      <c r="S3" s="38"/>
      <c r="T3" s="38"/>
      <c r="U3" s="38"/>
      <c r="W3" s="38"/>
      <c r="X3" s="38"/>
      <c r="Y3" s="38"/>
    </row>
    <row r="4" spans="1:26" x14ac:dyDescent="0.2">
      <c r="A4" s="154" t="s">
        <v>426</v>
      </c>
      <c r="B4" s="49"/>
      <c r="C4" s="38"/>
      <c r="D4" s="38"/>
      <c r="E4" s="38"/>
      <c r="F4" s="38"/>
      <c r="G4" s="38"/>
      <c r="H4" s="38"/>
      <c r="I4" s="38"/>
      <c r="J4" s="38"/>
      <c r="K4" s="38"/>
      <c r="L4" s="38"/>
      <c r="M4" s="38"/>
      <c r="N4" s="38"/>
      <c r="O4" s="38"/>
      <c r="P4" s="38"/>
      <c r="Q4" s="38"/>
      <c r="R4" s="38"/>
      <c r="S4" s="38"/>
      <c r="T4" s="38"/>
      <c r="U4" s="38"/>
      <c r="W4" s="38"/>
      <c r="X4" s="38"/>
      <c r="Y4" s="38"/>
    </row>
    <row r="5" spans="1:26" x14ac:dyDescent="0.2">
      <c r="A5" s="48"/>
      <c r="B5" s="48"/>
      <c r="C5" s="38"/>
      <c r="D5" s="38"/>
      <c r="E5" s="38"/>
      <c r="F5" s="38"/>
      <c r="G5" s="38"/>
      <c r="H5" s="38"/>
      <c r="I5" s="38"/>
      <c r="J5" s="38"/>
      <c r="K5" s="38"/>
      <c r="L5" s="38"/>
      <c r="M5" s="38"/>
      <c r="N5" s="38"/>
      <c r="O5" s="38"/>
      <c r="P5" s="38"/>
      <c r="Q5" s="38"/>
      <c r="R5" s="38"/>
      <c r="S5" s="38"/>
      <c r="T5" s="38"/>
      <c r="U5" s="38"/>
      <c r="W5" s="38"/>
      <c r="X5" s="38"/>
      <c r="Y5" s="38"/>
    </row>
    <row r="6" spans="1:26" x14ac:dyDescent="0.2">
      <c r="A6" s="345" t="s">
        <v>276</v>
      </c>
      <c r="B6" s="345"/>
      <c r="C6" s="345"/>
      <c r="D6" s="41"/>
      <c r="E6" s="41"/>
      <c r="F6" s="42"/>
      <c r="G6" s="47"/>
      <c r="H6" s="50"/>
      <c r="I6" s="47"/>
      <c r="J6" s="45"/>
      <c r="K6" s="47"/>
      <c r="L6" s="47"/>
      <c r="M6" s="47"/>
      <c r="N6" s="47"/>
      <c r="O6" s="47"/>
      <c r="P6" s="47"/>
      <c r="Q6" s="47"/>
      <c r="R6" s="47"/>
      <c r="S6" s="47"/>
      <c r="T6" s="47"/>
      <c r="U6" s="47"/>
      <c r="V6" s="307"/>
      <c r="W6" s="41"/>
      <c r="X6" s="41"/>
      <c r="Y6" s="41"/>
    </row>
    <row r="7" spans="1:26" ht="38.25" customHeight="1" x14ac:dyDescent="0.2">
      <c r="A7" s="361" t="s">
        <v>100</v>
      </c>
      <c r="B7" s="363" t="s">
        <v>277</v>
      </c>
      <c r="C7" s="363" t="s">
        <v>101</v>
      </c>
      <c r="D7" s="366" t="s">
        <v>278</v>
      </c>
      <c r="E7" s="366" t="s">
        <v>279</v>
      </c>
      <c r="F7" s="365" t="s">
        <v>102</v>
      </c>
      <c r="G7" s="359" t="s">
        <v>280</v>
      </c>
      <c r="H7" s="357" t="s">
        <v>281</v>
      </c>
      <c r="I7" s="358"/>
      <c r="J7" s="358"/>
      <c r="K7" s="359" t="s">
        <v>282</v>
      </c>
      <c r="L7" s="357" t="s">
        <v>281</v>
      </c>
      <c r="M7" s="358"/>
      <c r="N7" s="358"/>
      <c r="O7" s="350" t="s">
        <v>283</v>
      </c>
      <c r="P7" s="351"/>
      <c r="Q7" s="352"/>
      <c r="R7" s="359" t="s">
        <v>103</v>
      </c>
      <c r="S7" s="359" t="s">
        <v>292</v>
      </c>
      <c r="T7" s="360"/>
      <c r="U7" s="360"/>
      <c r="V7" s="236" t="s">
        <v>425</v>
      </c>
      <c r="W7" s="350" t="s">
        <v>284</v>
      </c>
      <c r="X7" s="351"/>
      <c r="Y7" s="352"/>
    </row>
    <row r="8" spans="1:26" x14ac:dyDescent="0.2">
      <c r="A8" s="362"/>
      <c r="B8" s="364"/>
      <c r="C8" s="364"/>
      <c r="D8" s="361"/>
      <c r="E8" s="361"/>
      <c r="F8" s="365"/>
      <c r="G8" s="359"/>
      <c r="H8" s="59" t="s">
        <v>2</v>
      </c>
      <c r="I8" s="59" t="s">
        <v>1</v>
      </c>
      <c r="J8" s="59" t="s">
        <v>0</v>
      </c>
      <c r="K8" s="359"/>
      <c r="L8" s="59" t="s">
        <v>2</v>
      </c>
      <c r="M8" s="59" t="s">
        <v>1</v>
      </c>
      <c r="N8" s="59" t="s">
        <v>0</v>
      </c>
      <c r="O8" s="59" t="s">
        <v>2</v>
      </c>
      <c r="P8" s="59" t="s">
        <v>1</v>
      </c>
      <c r="Q8" s="59" t="s">
        <v>0</v>
      </c>
      <c r="R8" s="359"/>
      <c r="S8" s="59" t="s">
        <v>2</v>
      </c>
      <c r="T8" s="59" t="s">
        <v>1</v>
      </c>
      <c r="U8" s="59" t="s">
        <v>0</v>
      </c>
      <c r="V8" s="299"/>
      <c r="W8" s="59" t="s">
        <v>2</v>
      </c>
      <c r="X8" s="59" t="s">
        <v>1</v>
      </c>
      <c r="Y8" s="59" t="s">
        <v>0</v>
      </c>
      <c r="Z8" s="11"/>
    </row>
    <row r="9" spans="1:26" ht="36" x14ac:dyDescent="0.2">
      <c r="A9" s="39" t="s">
        <v>285</v>
      </c>
      <c r="B9" s="54" t="s">
        <v>65</v>
      </c>
      <c r="C9" s="53" t="s">
        <v>104</v>
      </c>
      <c r="D9" s="54" t="s">
        <v>64</v>
      </c>
      <c r="E9" s="57">
        <v>38718</v>
      </c>
      <c r="F9" s="51">
        <v>0.71</v>
      </c>
      <c r="G9" s="55">
        <v>0.59</v>
      </c>
      <c r="H9" s="62">
        <f>1.62*G9</f>
        <v>0.95579999999999998</v>
      </c>
      <c r="I9" s="62">
        <f>16.86*G9</f>
        <v>9.9474</v>
      </c>
      <c r="J9" s="62">
        <f>1171.32*G9</f>
        <v>691.07879999999989</v>
      </c>
      <c r="K9" s="39">
        <v>0.12</v>
      </c>
      <c r="L9" s="63">
        <f>0.41*K9</f>
        <v>4.9199999999999994E-2</v>
      </c>
      <c r="M9" s="63">
        <f>10.07*K9</f>
        <v>1.2083999999999999</v>
      </c>
      <c r="N9" s="63">
        <f>175.8*K9</f>
        <v>21.096</v>
      </c>
      <c r="O9" s="40">
        <v>1.0049999999999999</v>
      </c>
      <c r="P9" s="40">
        <v>11.155799999999999</v>
      </c>
      <c r="Q9" s="40">
        <v>712.17479999999989</v>
      </c>
      <c r="R9" s="52">
        <v>0.5</v>
      </c>
      <c r="S9" s="60">
        <v>0.55000000000000004</v>
      </c>
      <c r="T9" s="61">
        <v>0.64</v>
      </c>
      <c r="U9" s="60">
        <v>0.8</v>
      </c>
      <c r="V9" s="308" t="s">
        <v>397</v>
      </c>
      <c r="W9" s="302">
        <f>O9*S9</f>
        <v>0.55274999999999996</v>
      </c>
      <c r="X9" s="302">
        <f>T9*P9</f>
        <v>7.1397119999999994</v>
      </c>
      <c r="Y9" s="302">
        <f>U9*Q9</f>
        <v>569.73983999999996</v>
      </c>
      <c r="Z9" s="11"/>
    </row>
    <row r="10" spans="1:26" ht="36" x14ac:dyDescent="0.2">
      <c r="A10" s="39" t="s">
        <v>285</v>
      </c>
      <c r="B10" s="39" t="s">
        <v>67</v>
      </c>
      <c r="C10" s="53" t="s">
        <v>104</v>
      </c>
      <c r="D10" s="39" t="s">
        <v>66</v>
      </c>
      <c r="E10" s="58">
        <v>39142</v>
      </c>
      <c r="F10" s="51">
        <v>0.4113</v>
      </c>
      <c r="G10" s="51">
        <v>0.4113</v>
      </c>
      <c r="H10" s="62">
        <f>1.62*G10</f>
        <v>0.66630600000000006</v>
      </c>
      <c r="I10" s="62">
        <f>16.86*G10</f>
        <v>6.9345179999999997</v>
      </c>
      <c r="J10" s="62">
        <f>1171.32*G10</f>
        <v>481.76391599999999</v>
      </c>
      <c r="K10" s="51">
        <v>0</v>
      </c>
      <c r="L10" s="63">
        <f>0.41*K10</f>
        <v>0</v>
      </c>
      <c r="M10" s="63">
        <f>10.07*K10</f>
        <v>0</v>
      </c>
      <c r="N10" s="63">
        <f>175.8*K10</f>
        <v>0</v>
      </c>
      <c r="O10" s="40">
        <v>0.66630600000000006</v>
      </c>
      <c r="P10" s="40">
        <v>6.9345179999999997</v>
      </c>
      <c r="Q10" s="40">
        <v>481.76391599999999</v>
      </c>
      <c r="R10" s="52">
        <v>0.5</v>
      </c>
      <c r="S10" s="60">
        <v>0.55000000000000004</v>
      </c>
      <c r="T10" s="61">
        <v>0.64</v>
      </c>
      <c r="U10" s="60">
        <v>0.8</v>
      </c>
      <c r="V10" s="308" t="s">
        <v>397</v>
      </c>
      <c r="W10" s="302">
        <f>O10*S10</f>
        <v>0.36646830000000008</v>
      </c>
      <c r="X10" s="302">
        <f>T10*P10</f>
        <v>4.4380915199999995</v>
      </c>
      <c r="Y10" s="302">
        <f>U10*Q10</f>
        <v>385.41113280000002</v>
      </c>
      <c r="Z10" s="11"/>
    </row>
    <row r="11" spans="1:26" ht="13.15" customHeight="1" x14ac:dyDescent="0.2">
      <c r="A11" s="353" t="s">
        <v>286</v>
      </c>
      <c r="B11" s="353"/>
      <c r="C11" s="354"/>
      <c r="D11" s="354"/>
      <c r="E11" s="354"/>
      <c r="F11" s="354"/>
      <c r="G11" s="354"/>
      <c r="H11" s="354"/>
      <c r="I11" s="354"/>
      <c r="J11" s="354"/>
      <c r="K11" s="354"/>
      <c r="L11" s="354"/>
      <c r="M11" s="354"/>
      <c r="N11" s="354"/>
      <c r="O11" s="354"/>
      <c r="P11" s="354"/>
      <c r="Q11" s="354"/>
      <c r="R11" s="354"/>
      <c r="S11" s="354"/>
      <c r="T11" s="354"/>
      <c r="U11" s="354"/>
      <c r="V11" s="309"/>
      <c r="W11" s="303">
        <f>W9+W10</f>
        <v>0.91921830000000004</v>
      </c>
      <c r="X11" s="303">
        <f t="shared" ref="X11:Y11" si="0">X9+X10</f>
        <v>11.57780352</v>
      </c>
      <c r="Y11" s="303">
        <f t="shared" si="0"/>
        <v>955.15097279999998</v>
      </c>
      <c r="Z11" s="11"/>
    </row>
    <row r="12" spans="1:26" x14ac:dyDescent="0.2">
      <c r="A12" s="42"/>
      <c r="B12" s="42"/>
      <c r="C12" s="41"/>
      <c r="D12" s="41"/>
      <c r="E12" s="41"/>
      <c r="F12" s="44"/>
      <c r="G12" s="45"/>
      <c r="H12" s="46"/>
      <c r="I12" s="47"/>
      <c r="J12" s="45"/>
      <c r="K12" s="47"/>
      <c r="L12" s="47"/>
      <c r="M12" s="47"/>
      <c r="N12" s="47"/>
      <c r="O12" s="47"/>
      <c r="P12" s="47"/>
      <c r="Q12" s="47"/>
      <c r="R12" s="47"/>
      <c r="S12" s="47"/>
      <c r="T12" s="47"/>
      <c r="U12" s="47"/>
      <c r="V12" s="307"/>
      <c r="W12" s="304"/>
      <c r="X12" s="304"/>
      <c r="Y12" s="304"/>
    </row>
    <row r="13" spans="1:26" x14ac:dyDescent="0.2">
      <c r="A13" s="38"/>
      <c r="B13" s="38"/>
      <c r="C13" s="36"/>
      <c r="D13" s="36"/>
      <c r="E13" s="36"/>
      <c r="F13" s="36"/>
      <c r="G13" s="36"/>
      <c r="H13" s="36"/>
      <c r="I13" s="36"/>
      <c r="J13" s="36"/>
      <c r="K13" s="36"/>
      <c r="L13" s="36"/>
      <c r="M13" s="36"/>
      <c r="N13" s="36"/>
      <c r="O13" s="36"/>
      <c r="P13" s="36"/>
      <c r="Q13" s="36"/>
      <c r="R13" s="36"/>
      <c r="S13" s="355" t="s">
        <v>105</v>
      </c>
      <c r="T13" s="356"/>
      <c r="U13" s="356"/>
      <c r="V13" s="310"/>
      <c r="W13" s="305">
        <f>W11</f>
        <v>0.91921830000000004</v>
      </c>
      <c r="X13" s="305">
        <f t="shared" ref="X13:Y13" si="1">X11</f>
        <v>11.57780352</v>
      </c>
      <c r="Y13" s="305">
        <f t="shared" si="1"/>
        <v>955.15097279999998</v>
      </c>
    </row>
    <row r="14" spans="1:26" x14ac:dyDescent="0.2">
      <c r="A14" s="41"/>
      <c r="B14" s="41"/>
      <c r="C14" s="6"/>
      <c r="D14" s="7"/>
      <c r="E14" s="7"/>
      <c r="F14" s="7"/>
      <c r="G14" s="43"/>
      <c r="H14" s="66"/>
      <c r="I14" s="7"/>
      <c r="J14" s="7"/>
      <c r="K14" s="43"/>
      <c r="L14" s="7"/>
      <c r="M14" s="7"/>
      <c r="N14" s="43"/>
      <c r="O14" s="7"/>
      <c r="P14" s="7"/>
      <c r="Q14" s="7"/>
      <c r="R14" s="43"/>
      <c r="S14" s="7"/>
      <c r="T14" s="7"/>
      <c r="U14" s="43"/>
      <c r="V14" s="311"/>
      <c r="W14" s="8"/>
    </row>
    <row r="15" spans="1:26" x14ac:dyDescent="0.2">
      <c r="A15" s="347" t="s">
        <v>265</v>
      </c>
      <c r="B15" s="347"/>
      <c r="C15" s="347"/>
      <c r="D15" s="347"/>
      <c r="E15" s="347"/>
      <c r="F15" s="347"/>
      <c r="G15" s="347"/>
      <c r="H15" s="347"/>
      <c r="I15" s="347"/>
      <c r="J15" s="347"/>
      <c r="K15" s="347"/>
      <c r="L15" s="347"/>
      <c r="M15" s="347"/>
      <c r="N15" s="347"/>
      <c r="O15" s="347"/>
      <c r="P15" s="347"/>
      <c r="Q15" s="347"/>
      <c r="R15" s="347"/>
      <c r="S15" s="347"/>
      <c r="T15" s="347"/>
      <c r="U15" s="347"/>
      <c r="V15" s="347"/>
      <c r="W15" s="347"/>
      <c r="X15" s="347"/>
      <c r="Y15" s="347"/>
    </row>
    <row r="16" spans="1:26" ht="24" customHeight="1" x14ac:dyDescent="0.2">
      <c r="A16" s="348" t="s">
        <v>289</v>
      </c>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8"/>
    </row>
    <row r="17" spans="1:25" x14ac:dyDescent="0.2">
      <c r="A17" s="344" t="s">
        <v>272</v>
      </c>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row>
    <row r="18" spans="1:25" s="306" customFormat="1" ht="24.75" customHeight="1" x14ac:dyDescent="0.2">
      <c r="A18" s="349" t="s">
        <v>424</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row>
    <row r="19" spans="1:25" x14ac:dyDescent="0.2">
      <c r="A19" s="346" t="s">
        <v>290</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row>
    <row r="20" spans="1:25" x14ac:dyDescent="0.2">
      <c r="A20" s="64" t="s">
        <v>291</v>
      </c>
      <c r="B20" s="64"/>
      <c r="C20" s="65"/>
      <c r="D20" s="65"/>
      <c r="E20" s="65"/>
      <c r="F20" s="65"/>
      <c r="G20" s="65"/>
      <c r="H20" s="65"/>
      <c r="I20" s="65"/>
      <c r="J20" s="65"/>
      <c r="K20" s="65"/>
      <c r="L20" s="65"/>
      <c r="M20" s="65"/>
      <c r="N20" s="65"/>
      <c r="O20" s="65"/>
      <c r="P20" s="65"/>
      <c r="Q20" s="65"/>
      <c r="R20" s="65"/>
      <c r="S20" s="65"/>
      <c r="T20" s="65"/>
      <c r="U20" s="65"/>
      <c r="V20" s="312"/>
      <c r="W20" s="65"/>
      <c r="X20" s="65"/>
      <c r="Y20" s="65"/>
    </row>
    <row r="22" spans="1:25" x14ac:dyDescent="0.2">
      <c r="D22" s="20"/>
      <c r="E22" s="10"/>
    </row>
    <row r="23" spans="1:25" x14ac:dyDescent="0.2">
      <c r="D23" s="20"/>
      <c r="E23" s="10"/>
      <c r="G23" s="10"/>
    </row>
    <row r="26" spans="1:25" x14ac:dyDescent="0.2">
      <c r="G26" s="10"/>
    </row>
    <row r="27" spans="1:25" x14ac:dyDescent="0.2">
      <c r="G27" s="10"/>
    </row>
  </sheetData>
  <mergeCells count="22">
    <mergeCell ref="R7:R8"/>
    <mergeCell ref="G7:G8"/>
    <mergeCell ref="K7:K8"/>
    <mergeCell ref="B7:B8"/>
    <mergeCell ref="D7:D8"/>
    <mergeCell ref="E7:E8"/>
    <mergeCell ref="A17:Y17"/>
    <mergeCell ref="A6:C6"/>
    <mergeCell ref="A19:Y19"/>
    <mergeCell ref="A15:Y15"/>
    <mergeCell ref="A16:Y16"/>
    <mergeCell ref="A18:Y18"/>
    <mergeCell ref="W7:Y7"/>
    <mergeCell ref="A11:U11"/>
    <mergeCell ref="S13:U13"/>
    <mergeCell ref="H7:J7"/>
    <mergeCell ref="L7:N7"/>
    <mergeCell ref="O7:Q7"/>
    <mergeCell ref="S7:U7"/>
    <mergeCell ref="A7:A8"/>
    <mergeCell ref="C7:C8"/>
    <mergeCell ref="F7:F8"/>
  </mergeCells>
  <pageMargins left="0.7" right="0.7" top="0.75" bottom="0.75" header="0.3" footer="0.3"/>
  <pageSetup orientation="portrait" r:id="rId1"/>
  <ignoredErrors>
    <ignoredError sqref="I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
  <sheetViews>
    <sheetView zoomScaleNormal="100" workbookViewId="0">
      <selection activeCell="K7" sqref="K7"/>
    </sheetView>
  </sheetViews>
  <sheetFormatPr defaultColWidth="9.140625" defaultRowHeight="15" x14ac:dyDescent="0.25"/>
  <cols>
    <col min="1" max="16384" width="9.140625" style="13"/>
  </cols>
  <sheetData>
    <row r="1" spans="1:12" x14ac:dyDescent="0.25">
      <c r="A1" s="56" t="s">
        <v>183</v>
      </c>
    </row>
    <row r="2" spans="1:12" x14ac:dyDescent="0.25">
      <c r="A2" s="56" t="s">
        <v>184</v>
      </c>
    </row>
    <row r="3" spans="1:12" x14ac:dyDescent="0.25">
      <c r="A3" s="76" t="s">
        <v>478</v>
      </c>
    </row>
    <row r="4" spans="1:12" x14ac:dyDescent="0.25">
      <c r="A4" s="154" t="s">
        <v>469</v>
      </c>
    </row>
    <row r="5" spans="1:12" ht="4.5" customHeight="1" thickBot="1" x14ac:dyDescent="0.3">
      <c r="A5" s="12" t="s">
        <v>107</v>
      </c>
    </row>
    <row r="6" spans="1:12" ht="195.75" customHeight="1" thickBot="1" x14ac:dyDescent="0.3">
      <c r="A6" s="284" t="s">
        <v>3</v>
      </c>
      <c r="B6" s="283" t="s">
        <v>4</v>
      </c>
      <c r="C6" s="283" t="s">
        <v>459</v>
      </c>
      <c r="D6" s="283" t="s">
        <v>108</v>
      </c>
      <c r="E6" s="283" t="s">
        <v>109</v>
      </c>
      <c r="F6" s="283" t="s">
        <v>460</v>
      </c>
      <c r="G6" s="283" t="s">
        <v>108</v>
      </c>
      <c r="H6" s="283" t="s">
        <v>109</v>
      </c>
      <c r="I6" s="285" t="s">
        <v>110</v>
      </c>
      <c r="J6" s="285" t="s">
        <v>111</v>
      </c>
      <c r="K6" s="286" t="s">
        <v>112</v>
      </c>
      <c r="L6" s="287" t="s">
        <v>113</v>
      </c>
    </row>
    <row r="7" spans="1:12" ht="33" x14ac:dyDescent="0.25">
      <c r="A7" s="24" t="s">
        <v>5</v>
      </c>
      <c r="B7" s="367" t="s">
        <v>6</v>
      </c>
      <c r="C7" s="25">
        <f>'09-23 Development'!F27</f>
        <v>29.964863999999995</v>
      </c>
      <c r="D7" s="25">
        <v>16.86</v>
      </c>
      <c r="E7" s="25">
        <f>C7*D7</f>
        <v>505.20760703999991</v>
      </c>
      <c r="F7" s="155">
        <f>'09-23 Development'!G27</f>
        <v>42.943892800000022</v>
      </c>
      <c r="G7" s="26">
        <v>16.86</v>
      </c>
      <c r="H7" s="26">
        <f>F7*G7</f>
        <v>724.0340326080003</v>
      </c>
      <c r="I7" s="26">
        <f t="shared" ref="I7:I10" si="0">H7-E7</f>
        <v>218.82642556800039</v>
      </c>
      <c r="J7" s="26">
        <f>I7+I8</f>
        <v>88.127605552000091</v>
      </c>
      <c r="K7" s="26">
        <f>'SWMF 09-23 rollup'!X76</f>
        <v>277.25172124574635</v>
      </c>
      <c r="L7" s="27">
        <f>J7-K7</f>
        <v>-189.12411569374626</v>
      </c>
    </row>
    <row r="8" spans="1:12" ht="33.75" thickBot="1" x14ac:dyDescent="0.3">
      <c r="A8" s="15" t="s">
        <v>7</v>
      </c>
      <c r="B8" s="368"/>
      <c r="C8" s="16">
        <f>'09-23 Development'!F28</f>
        <v>60.111936</v>
      </c>
      <c r="D8" s="16">
        <v>10.07</v>
      </c>
      <c r="E8" s="16">
        <f>C8*D8</f>
        <v>605.32719552000003</v>
      </c>
      <c r="F8" s="90">
        <f>'09-23 Development'!G28</f>
        <v>47.13290719999997</v>
      </c>
      <c r="G8" s="17">
        <v>10.07</v>
      </c>
      <c r="H8" s="17">
        <f t="shared" ref="H8:H10" si="1">F8*G8</f>
        <v>474.62837550399973</v>
      </c>
      <c r="I8" s="17">
        <f t="shared" si="0"/>
        <v>-130.6988200160003</v>
      </c>
      <c r="J8" s="17"/>
      <c r="K8" s="17"/>
      <c r="L8" s="18"/>
    </row>
    <row r="9" spans="1:12" ht="33" x14ac:dyDescent="0.25">
      <c r="A9" s="15" t="s">
        <v>5</v>
      </c>
      <c r="B9" s="368" t="s">
        <v>8</v>
      </c>
      <c r="C9" s="25">
        <f>'09-23 Development'!F27</f>
        <v>29.964863999999995</v>
      </c>
      <c r="D9" s="16">
        <v>1.62</v>
      </c>
      <c r="E9" s="16">
        <f>C9*D9</f>
        <v>48.543079679999998</v>
      </c>
      <c r="F9" s="90">
        <f>'09-23 Development'!G27</f>
        <v>42.943892800000022</v>
      </c>
      <c r="G9" s="17">
        <v>1.62</v>
      </c>
      <c r="H9" s="17">
        <f t="shared" si="1"/>
        <v>69.569106336000033</v>
      </c>
      <c r="I9" s="17">
        <f t="shared" si="0"/>
        <v>21.026026656000035</v>
      </c>
      <c r="J9" s="17">
        <f>I9+I10</f>
        <v>15.704624848000019</v>
      </c>
      <c r="K9" s="17">
        <f>'SWMF 09-23 rollup'!Y76</f>
        <v>24.752282036731625</v>
      </c>
      <c r="L9" s="14">
        <f>J9-K9</f>
        <v>-9.0476571887316055</v>
      </c>
    </row>
    <row r="10" spans="1:12" ht="33" x14ac:dyDescent="0.25">
      <c r="A10" s="15" t="s">
        <v>7</v>
      </c>
      <c r="B10" s="368"/>
      <c r="C10" s="16">
        <f>'09-23 Development'!F28</f>
        <v>60.111936</v>
      </c>
      <c r="D10" s="16">
        <v>0.41</v>
      </c>
      <c r="E10" s="16">
        <f t="shared" ref="E10" si="2">C10*D10</f>
        <v>24.64589376</v>
      </c>
      <c r="F10" s="90">
        <f>'09-23 Development'!G28</f>
        <v>47.13290719999997</v>
      </c>
      <c r="G10" s="17">
        <v>0.41</v>
      </c>
      <c r="H10" s="17">
        <f t="shared" si="1"/>
        <v>19.324491951999985</v>
      </c>
      <c r="I10" s="17">
        <f t="shared" si="0"/>
        <v>-5.3214018080000152</v>
      </c>
      <c r="J10" s="17"/>
      <c r="K10" s="17"/>
      <c r="L10" s="18"/>
    </row>
  </sheetData>
  <mergeCells count="2">
    <mergeCell ref="B7:B8"/>
    <mergeCell ref="B9:B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BB156-F68C-45A5-ADE1-B8050935CE2D}">
  <dimension ref="A1:T36"/>
  <sheetViews>
    <sheetView workbookViewId="0">
      <selection activeCell="A4" sqref="A4"/>
    </sheetView>
  </sheetViews>
  <sheetFormatPr defaultColWidth="9.140625" defaultRowHeight="12.75" x14ac:dyDescent="0.2"/>
  <cols>
    <col min="1" max="1" width="15.85546875" style="146" bestFit="1" customWidth="1"/>
    <col min="2" max="2" width="68.5703125" style="146" customWidth="1"/>
    <col min="3" max="3" width="16.140625" style="146" bestFit="1" customWidth="1"/>
    <col min="4" max="4" width="25.5703125" style="146" bestFit="1" customWidth="1"/>
    <col min="5" max="5" width="16" style="146" bestFit="1" customWidth="1"/>
    <col min="6" max="6" width="10" style="146" bestFit="1" customWidth="1"/>
    <col min="7" max="7" width="10.28515625" style="146" bestFit="1" customWidth="1"/>
    <col min="8" max="8" width="10.140625" style="146" bestFit="1" customWidth="1"/>
    <col min="9" max="9" width="13.7109375" style="146" bestFit="1" customWidth="1"/>
    <col min="10" max="10" width="11.5703125" style="146" bestFit="1" customWidth="1"/>
    <col min="11" max="11" width="15.7109375" style="146" bestFit="1" customWidth="1"/>
    <col min="12" max="12" width="22.42578125" style="146" bestFit="1" customWidth="1"/>
    <col min="13" max="13" width="9" style="146" bestFit="1" customWidth="1"/>
    <col min="14" max="14" width="10" style="146" bestFit="1" customWidth="1"/>
    <col min="15" max="15" width="20.140625" style="146" bestFit="1" customWidth="1"/>
    <col min="16" max="16" width="10" style="146" bestFit="1" customWidth="1"/>
    <col min="17" max="17" width="9" style="146" bestFit="1" customWidth="1"/>
    <col min="18" max="19" width="17.42578125" style="146" bestFit="1" customWidth="1"/>
    <col min="20" max="20" width="66.42578125" style="146" bestFit="1" customWidth="1"/>
    <col min="21" max="16384" width="9.140625" style="146"/>
  </cols>
  <sheetData>
    <row r="1" spans="1:20" x14ac:dyDescent="0.2">
      <c r="A1" s="37" t="s">
        <v>183</v>
      </c>
    </row>
    <row r="2" spans="1:20" x14ac:dyDescent="0.2">
      <c r="A2" s="37" t="s">
        <v>184</v>
      </c>
    </row>
    <row r="3" spans="1:20" x14ac:dyDescent="0.2">
      <c r="A3" s="35" t="s">
        <v>456</v>
      </c>
    </row>
    <row r="4" spans="1:20" x14ac:dyDescent="0.2">
      <c r="A4" s="49">
        <v>45139</v>
      </c>
    </row>
    <row r="6" spans="1:20" x14ac:dyDescent="0.2">
      <c r="A6" s="146" t="s">
        <v>125</v>
      </c>
      <c r="B6" s="146" t="s">
        <v>126</v>
      </c>
      <c r="C6" s="146" t="s">
        <v>127</v>
      </c>
      <c r="D6" s="146" t="s">
        <v>128</v>
      </c>
      <c r="E6" s="146" t="s">
        <v>129</v>
      </c>
      <c r="F6" s="146" t="s">
        <v>130</v>
      </c>
      <c r="G6" s="146" t="s">
        <v>131</v>
      </c>
      <c r="H6" s="146" t="s">
        <v>132</v>
      </c>
      <c r="I6" s="146" t="s">
        <v>133</v>
      </c>
      <c r="J6" s="146" t="s">
        <v>134</v>
      </c>
      <c r="K6" s="146" t="s">
        <v>135</v>
      </c>
      <c r="L6" s="146" t="s">
        <v>136</v>
      </c>
      <c r="M6" s="146" t="s">
        <v>137</v>
      </c>
      <c r="N6" s="146" t="s">
        <v>138</v>
      </c>
      <c r="R6" s="146" t="s">
        <v>86</v>
      </c>
      <c r="S6" s="146" t="s">
        <v>87</v>
      </c>
      <c r="T6" s="146" t="s">
        <v>88</v>
      </c>
    </row>
    <row r="7" spans="1:20" x14ac:dyDescent="0.2">
      <c r="A7" s="21" t="s">
        <v>139</v>
      </c>
      <c r="B7" s="146" t="s">
        <v>73</v>
      </c>
      <c r="C7" s="146">
        <v>11.03</v>
      </c>
      <c r="D7" s="146">
        <v>67.7</v>
      </c>
      <c r="E7" s="146">
        <v>75.5</v>
      </c>
      <c r="F7" s="146">
        <f t="shared" ref="F7:F24" si="0">C7*(D7/100)</f>
        <v>7.4673100000000003</v>
      </c>
      <c r="G7" s="146">
        <f t="shared" ref="G7:G24" si="1">C7*(E7/100)</f>
        <v>8.3276500000000002</v>
      </c>
      <c r="P7" s="146">
        <v>1.1544000000000002E-2</v>
      </c>
      <c r="R7" s="146" t="s">
        <v>90</v>
      </c>
      <c r="S7" s="146" t="s">
        <v>90</v>
      </c>
    </row>
    <row r="8" spans="1:20" x14ac:dyDescent="0.2">
      <c r="A8" s="21" t="s">
        <v>96</v>
      </c>
      <c r="B8" s="146" t="s">
        <v>95</v>
      </c>
      <c r="C8" s="146">
        <v>8.4499999999999993</v>
      </c>
      <c r="D8" s="146">
        <v>28.6</v>
      </c>
      <c r="E8" s="146">
        <v>36.700000000000003</v>
      </c>
      <c r="F8" s="146">
        <f t="shared" si="0"/>
        <v>2.4167000000000001</v>
      </c>
      <c r="G8" s="146">
        <f t="shared" si="1"/>
        <v>3.1011500000000001</v>
      </c>
      <c r="P8" s="146">
        <v>3.7080000000000002E-2</v>
      </c>
      <c r="R8" s="146" t="s">
        <v>90</v>
      </c>
      <c r="S8" s="146" t="s">
        <v>90</v>
      </c>
    </row>
    <row r="9" spans="1:20" x14ac:dyDescent="0.2">
      <c r="A9" s="21" t="s">
        <v>140</v>
      </c>
      <c r="B9" s="146" t="s">
        <v>80</v>
      </c>
      <c r="C9" s="146">
        <v>36.299999999999997</v>
      </c>
      <c r="D9" s="146">
        <v>32.9</v>
      </c>
      <c r="E9" s="146">
        <v>34.4</v>
      </c>
      <c r="F9" s="146">
        <f t="shared" si="0"/>
        <v>11.942699999999997</v>
      </c>
      <c r="G9" s="146">
        <f t="shared" si="1"/>
        <v>12.487199999999998</v>
      </c>
      <c r="H9" s="146" t="s">
        <v>141</v>
      </c>
      <c r="I9" s="146" t="s">
        <v>142</v>
      </c>
      <c r="K9" s="146" t="s">
        <v>90</v>
      </c>
      <c r="L9" s="146" t="s">
        <v>114</v>
      </c>
      <c r="M9" s="146" t="s">
        <v>143</v>
      </c>
      <c r="N9" s="316">
        <v>42879</v>
      </c>
      <c r="P9" s="146">
        <v>9.4299999999999995E-2</v>
      </c>
      <c r="R9" s="146" t="s">
        <v>90</v>
      </c>
      <c r="S9" s="146" t="s">
        <v>90</v>
      </c>
    </row>
    <row r="10" spans="1:20" x14ac:dyDescent="0.2">
      <c r="A10" s="146" t="s">
        <v>144</v>
      </c>
      <c r="B10" s="146" t="s">
        <v>89</v>
      </c>
      <c r="C10" s="146">
        <v>0.156</v>
      </c>
      <c r="D10" s="146">
        <v>32.4</v>
      </c>
      <c r="E10" s="146">
        <v>7.4</v>
      </c>
      <c r="F10" s="146">
        <f t="shared" si="0"/>
        <v>5.0543999999999999E-2</v>
      </c>
      <c r="G10" s="146">
        <f t="shared" si="1"/>
        <v>1.1544000000000002E-2</v>
      </c>
      <c r="P10" s="146">
        <v>9.4299999999999995E-2</v>
      </c>
      <c r="R10" s="146" t="s">
        <v>90</v>
      </c>
      <c r="S10" s="146" t="s">
        <v>90</v>
      </c>
    </row>
    <row r="11" spans="1:20" x14ac:dyDescent="0.2">
      <c r="A11" s="21" t="s">
        <v>145</v>
      </c>
      <c r="B11" s="146" t="s">
        <v>117</v>
      </c>
      <c r="C11" s="146">
        <v>4.08</v>
      </c>
      <c r="D11" s="146">
        <v>22.4</v>
      </c>
      <c r="E11" s="146">
        <v>34.6</v>
      </c>
      <c r="F11" s="146">
        <f t="shared" si="0"/>
        <v>0.91391999999999995</v>
      </c>
      <c r="G11" s="146">
        <f t="shared" si="1"/>
        <v>1.41168</v>
      </c>
      <c r="H11" s="146" t="s">
        <v>116</v>
      </c>
      <c r="I11" s="146" t="s">
        <v>146</v>
      </c>
      <c r="K11" s="146" t="s">
        <v>90</v>
      </c>
      <c r="L11" s="146" t="s">
        <v>147</v>
      </c>
      <c r="M11" s="146" t="s">
        <v>143</v>
      </c>
      <c r="N11" s="316">
        <v>42552</v>
      </c>
      <c r="P11" s="146">
        <v>8.3276500000000002</v>
      </c>
      <c r="T11" s="146" t="s">
        <v>94</v>
      </c>
    </row>
    <row r="12" spans="1:20" x14ac:dyDescent="0.2">
      <c r="A12" s="146" t="s">
        <v>148</v>
      </c>
      <c r="B12" s="146" t="s">
        <v>91</v>
      </c>
      <c r="C12" s="146">
        <v>0.09</v>
      </c>
      <c r="D12" s="146">
        <v>0</v>
      </c>
      <c r="E12" s="146">
        <v>41.2</v>
      </c>
      <c r="F12" s="146">
        <f t="shared" si="0"/>
        <v>0</v>
      </c>
      <c r="G12" s="146">
        <f t="shared" si="1"/>
        <v>3.7080000000000002E-2</v>
      </c>
      <c r="P12" s="146">
        <v>3.1011500000000001</v>
      </c>
      <c r="R12" s="146" t="s">
        <v>97</v>
      </c>
      <c r="S12" s="146" t="s">
        <v>97</v>
      </c>
    </row>
    <row r="13" spans="1:20" x14ac:dyDescent="0.2">
      <c r="A13" s="146" t="s">
        <v>149</v>
      </c>
      <c r="B13" s="146" t="s">
        <v>92</v>
      </c>
      <c r="C13" s="146">
        <v>0.23</v>
      </c>
      <c r="D13" s="146">
        <v>0</v>
      </c>
      <c r="E13" s="146">
        <v>41</v>
      </c>
      <c r="F13" s="146">
        <f t="shared" si="0"/>
        <v>0</v>
      </c>
      <c r="G13" s="146">
        <f t="shared" si="1"/>
        <v>9.4299999999999995E-2</v>
      </c>
      <c r="P13" s="19">
        <v>11.666024</v>
      </c>
      <c r="Q13" s="19">
        <v>8.5199759999999998</v>
      </c>
    </row>
    <row r="14" spans="1:20" x14ac:dyDescent="0.2">
      <c r="A14" s="146" t="s">
        <v>150</v>
      </c>
      <c r="B14" s="146" t="s">
        <v>93</v>
      </c>
      <c r="C14" s="146">
        <v>0.23</v>
      </c>
      <c r="D14" s="146">
        <v>0</v>
      </c>
      <c r="E14" s="146">
        <v>41</v>
      </c>
      <c r="F14" s="146">
        <f t="shared" si="0"/>
        <v>0</v>
      </c>
      <c r="G14" s="146">
        <f t="shared" si="1"/>
        <v>9.4299999999999995E-2</v>
      </c>
    </row>
    <row r="15" spans="1:20" x14ac:dyDescent="0.2">
      <c r="A15" s="21" t="s">
        <v>151</v>
      </c>
      <c r="B15" s="146" t="s">
        <v>152</v>
      </c>
      <c r="C15" s="146">
        <v>14.7</v>
      </c>
      <c r="D15" s="146">
        <v>7.7</v>
      </c>
      <c r="E15" s="146">
        <v>59.4</v>
      </c>
      <c r="F15" s="146">
        <f t="shared" si="0"/>
        <v>1.1318999999999999</v>
      </c>
      <c r="G15" s="146">
        <f t="shared" si="1"/>
        <v>8.7317999999999998</v>
      </c>
      <c r="H15" s="146" t="s">
        <v>118</v>
      </c>
      <c r="I15" s="146" t="s">
        <v>146</v>
      </c>
      <c r="K15" s="146" t="s">
        <v>90</v>
      </c>
      <c r="L15" s="146" t="s">
        <v>153</v>
      </c>
      <c r="M15" s="146" t="s">
        <v>143</v>
      </c>
      <c r="N15" s="316">
        <v>42250</v>
      </c>
    </row>
    <row r="16" spans="1:20" x14ac:dyDescent="0.2">
      <c r="A16" s="21" t="s">
        <v>154</v>
      </c>
      <c r="B16" s="146" t="s">
        <v>121</v>
      </c>
      <c r="C16" s="146">
        <v>0.86</v>
      </c>
      <c r="D16" s="146">
        <v>46.2</v>
      </c>
      <c r="E16" s="146">
        <v>49.4</v>
      </c>
      <c r="F16" s="146">
        <f t="shared" si="0"/>
        <v>0.39732000000000001</v>
      </c>
      <c r="G16" s="146">
        <f t="shared" si="1"/>
        <v>0.42484</v>
      </c>
      <c r="H16" s="146" t="s">
        <v>120</v>
      </c>
      <c r="I16" s="146" t="s">
        <v>146</v>
      </c>
      <c r="K16" s="146" t="s">
        <v>90</v>
      </c>
      <c r="L16" s="146" t="s">
        <v>119</v>
      </c>
      <c r="M16" s="146" t="s">
        <v>143</v>
      </c>
      <c r="N16" s="316">
        <v>42996</v>
      </c>
    </row>
    <row r="17" spans="1:15" x14ac:dyDescent="0.2">
      <c r="A17" s="21" t="s">
        <v>155</v>
      </c>
      <c r="B17" s="146" t="s">
        <v>122</v>
      </c>
      <c r="C17" s="146">
        <v>3.5</v>
      </c>
      <c r="D17" s="146">
        <v>34.9</v>
      </c>
      <c r="E17" s="146">
        <v>40.1</v>
      </c>
      <c r="F17" s="146">
        <f t="shared" si="0"/>
        <v>1.2214999999999998</v>
      </c>
      <c r="G17" s="146">
        <f t="shared" si="1"/>
        <v>1.4035000000000002</v>
      </c>
      <c r="H17" s="146" t="s">
        <v>156</v>
      </c>
      <c r="I17" s="146" t="s">
        <v>146</v>
      </c>
      <c r="K17" s="146" t="s">
        <v>90</v>
      </c>
      <c r="L17" s="146" t="s">
        <v>157</v>
      </c>
      <c r="M17" s="146" t="s">
        <v>143</v>
      </c>
      <c r="N17" s="316">
        <v>42878</v>
      </c>
    </row>
    <row r="18" spans="1:15" x14ac:dyDescent="0.2">
      <c r="A18" s="21" t="s">
        <v>360</v>
      </c>
      <c r="B18" s="146" t="s">
        <v>359</v>
      </c>
      <c r="C18" s="146">
        <v>5.27</v>
      </c>
      <c r="D18" s="2">
        <v>40</v>
      </c>
      <c r="E18" s="233">
        <v>53</v>
      </c>
      <c r="F18" s="146">
        <f t="shared" si="0"/>
        <v>2.1080000000000001</v>
      </c>
      <c r="G18" s="146">
        <f t="shared" si="1"/>
        <v>2.7930999999999999</v>
      </c>
      <c r="H18" s="233" t="s">
        <v>368</v>
      </c>
      <c r="I18" s="233" t="s">
        <v>146</v>
      </c>
      <c r="J18" s="233"/>
      <c r="K18" s="233"/>
      <c r="L18" s="233" t="s">
        <v>367</v>
      </c>
      <c r="M18" s="233"/>
      <c r="N18" s="317"/>
      <c r="O18" s="235" t="s">
        <v>383</v>
      </c>
    </row>
    <row r="19" spans="1:15" s="318" customFormat="1" x14ac:dyDescent="0.2">
      <c r="A19" s="318" t="s">
        <v>361</v>
      </c>
      <c r="B19" s="318" t="s">
        <v>366</v>
      </c>
      <c r="C19" s="318">
        <v>2.82</v>
      </c>
      <c r="D19" s="318">
        <v>44.8</v>
      </c>
      <c r="E19" s="318">
        <v>93.2</v>
      </c>
      <c r="F19" s="318">
        <f t="shared" si="0"/>
        <v>1.2633599999999998</v>
      </c>
      <c r="G19" s="318">
        <f t="shared" si="1"/>
        <v>2.6282399999999999</v>
      </c>
      <c r="H19" s="318" t="s">
        <v>363</v>
      </c>
      <c r="I19" s="318" t="s">
        <v>364</v>
      </c>
      <c r="L19" s="318" t="s">
        <v>362</v>
      </c>
      <c r="N19" s="319"/>
      <c r="O19" s="320" t="s">
        <v>382</v>
      </c>
    </row>
    <row r="20" spans="1:15" x14ac:dyDescent="0.2">
      <c r="A20" s="233" t="s">
        <v>369</v>
      </c>
      <c r="B20" s="233" t="s">
        <v>370</v>
      </c>
      <c r="C20" s="233">
        <v>1.22</v>
      </c>
      <c r="D20" s="233">
        <v>46.07</v>
      </c>
      <c r="E20" s="233">
        <v>37.700000000000003</v>
      </c>
      <c r="F20" s="233">
        <f t="shared" si="0"/>
        <v>0.56205399999999994</v>
      </c>
      <c r="G20" s="233">
        <f t="shared" si="1"/>
        <v>0.45994000000000002</v>
      </c>
      <c r="H20" s="233" t="s">
        <v>115</v>
      </c>
      <c r="I20" s="233" t="s">
        <v>146</v>
      </c>
      <c r="J20" s="233"/>
      <c r="K20" s="233" t="s">
        <v>90</v>
      </c>
      <c r="L20" s="233" t="s">
        <v>371</v>
      </c>
      <c r="N20" s="316"/>
      <c r="O20" s="146" t="s">
        <v>372</v>
      </c>
    </row>
    <row r="21" spans="1:15" x14ac:dyDescent="0.2">
      <c r="A21" s="233" t="s">
        <v>374</v>
      </c>
      <c r="B21" s="233" t="s">
        <v>375</v>
      </c>
      <c r="C21" s="233">
        <v>7.8E-2</v>
      </c>
      <c r="D21" s="233">
        <v>100</v>
      </c>
      <c r="E21" s="233">
        <v>100</v>
      </c>
      <c r="F21" s="233">
        <f t="shared" si="0"/>
        <v>7.8E-2</v>
      </c>
      <c r="G21" s="233">
        <f t="shared" si="1"/>
        <v>7.8E-2</v>
      </c>
      <c r="H21" s="233" t="s">
        <v>373</v>
      </c>
      <c r="I21" s="233" t="s">
        <v>146</v>
      </c>
      <c r="J21" s="234"/>
      <c r="K21" s="234"/>
      <c r="L21" s="234"/>
      <c r="N21" s="316"/>
    </row>
    <row r="22" spans="1:15" x14ac:dyDescent="0.2">
      <c r="A22" s="233" t="s">
        <v>376</v>
      </c>
      <c r="B22" s="233" t="s">
        <v>377</v>
      </c>
      <c r="C22" s="233">
        <v>9.64E-2</v>
      </c>
      <c r="D22" s="233">
        <v>100</v>
      </c>
      <c r="E22" s="233">
        <v>100</v>
      </c>
      <c r="F22" s="233">
        <f t="shared" si="0"/>
        <v>9.64E-2</v>
      </c>
      <c r="G22" s="233">
        <f t="shared" si="1"/>
        <v>9.64E-2</v>
      </c>
      <c r="H22" s="233" t="s">
        <v>373</v>
      </c>
      <c r="I22" s="233" t="s">
        <v>146</v>
      </c>
      <c r="J22" s="234"/>
      <c r="K22" s="234"/>
      <c r="L22" s="234"/>
      <c r="N22" s="316"/>
    </row>
    <row r="23" spans="1:15" x14ac:dyDescent="0.2">
      <c r="A23" s="233" t="s">
        <v>378</v>
      </c>
      <c r="B23" s="233" t="s">
        <v>379</v>
      </c>
      <c r="C23" s="233">
        <v>9.64E-2</v>
      </c>
      <c r="D23" s="233">
        <v>100</v>
      </c>
      <c r="E23" s="233">
        <v>100</v>
      </c>
      <c r="F23" s="233">
        <f t="shared" si="0"/>
        <v>9.64E-2</v>
      </c>
      <c r="G23" s="233">
        <f t="shared" si="1"/>
        <v>9.64E-2</v>
      </c>
      <c r="H23" s="233" t="s">
        <v>373</v>
      </c>
      <c r="I23" s="233" t="s">
        <v>146</v>
      </c>
      <c r="J23" s="234"/>
      <c r="K23" s="234"/>
      <c r="L23" s="234"/>
      <c r="N23" s="316"/>
    </row>
    <row r="24" spans="1:15" x14ac:dyDescent="0.2">
      <c r="A24" s="233" t="s">
        <v>380</v>
      </c>
      <c r="B24" s="233" t="s">
        <v>381</v>
      </c>
      <c r="C24" s="233">
        <v>9.64E-2</v>
      </c>
      <c r="D24" s="233">
        <v>100</v>
      </c>
      <c r="E24" s="233">
        <v>100</v>
      </c>
      <c r="F24" s="233">
        <f t="shared" si="0"/>
        <v>9.64E-2</v>
      </c>
      <c r="G24" s="233">
        <f t="shared" si="1"/>
        <v>9.64E-2</v>
      </c>
      <c r="H24" s="233" t="s">
        <v>373</v>
      </c>
      <c r="I24" s="233" t="s">
        <v>146</v>
      </c>
      <c r="J24" s="234"/>
      <c r="K24" s="234"/>
      <c r="L24" s="234"/>
      <c r="N24" s="316"/>
    </row>
    <row r="25" spans="1:15" x14ac:dyDescent="0.2">
      <c r="A25" s="146" t="s">
        <v>429</v>
      </c>
      <c r="B25" s="146" t="s">
        <v>430</v>
      </c>
      <c r="C25" s="146">
        <v>0.23119999999999999</v>
      </c>
      <c r="D25" s="146">
        <v>36.5</v>
      </c>
      <c r="E25" s="146">
        <v>98.9</v>
      </c>
      <c r="F25" s="233">
        <f>C25*(D25/100)</f>
        <v>8.4387999999999991E-2</v>
      </c>
      <c r="G25" s="233">
        <f>C25*(E25/100)</f>
        <v>0.22865680000000002</v>
      </c>
      <c r="H25" s="146" t="s">
        <v>431</v>
      </c>
      <c r="I25" s="316" t="s">
        <v>146</v>
      </c>
    </row>
    <row r="26" spans="1:15" x14ac:dyDescent="0.2">
      <c r="A26" s="146" t="s">
        <v>432</v>
      </c>
      <c r="B26" s="146" t="s">
        <v>433</v>
      </c>
      <c r="C26" s="146">
        <v>0.54239999999999999</v>
      </c>
      <c r="D26" s="146">
        <v>7</v>
      </c>
      <c r="E26" s="146">
        <v>63</v>
      </c>
      <c r="F26" s="233">
        <f>C26*(D26/100)</f>
        <v>3.7968000000000002E-2</v>
      </c>
      <c r="G26" s="233">
        <f>C26*(E26/100)</f>
        <v>0.34171200000000002</v>
      </c>
      <c r="H26" s="146" t="s">
        <v>434</v>
      </c>
      <c r="I26" s="316" t="s">
        <v>365</v>
      </c>
    </row>
    <row r="27" spans="1:15" ht="15" x14ac:dyDescent="0.25">
      <c r="C27" s="23">
        <f>SUM(C7:C26)</f>
        <v>90.076799999999992</v>
      </c>
      <c r="E27" s="23" t="s">
        <v>158</v>
      </c>
      <c r="F27" s="23">
        <f>SUM(F7:F26)</f>
        <v>29.964863999999995</v>
      </c>
      <c r="G27" s="23">
        <f>SUM(G7:G26)</f>
        <v>42.943892800000022</v>
      </c>
      <c r="H27" s="23">
        <f>G27-F27</f>
        <v>12.979028800000027</v>
      </c>
    </row>
    <row r="28" spans="1:15" ht="15" x14ac:dyDescent="0.25">
      <c r="E28" s="23" t="s">
        <v>63</v>
      </c>
      <c r="F28" s="23">
        <f>C27-F27</f>
        <v>60.111936</v>
      </c>
      <c r="G28" s="23">
        <f>C27-G27</f>
        <v>47.13290719999997</v>
      </c>
    </row>
    <row r="30" spans="1:15" x14ac:dyDescent="0.2">
      <c r="A30" s="150" t="s">
        <v>265</v>
      </c>
    </row>
    <row r="31" spans="1:15" x14ac:dyDescent="0.2">
      <c r="A31" s="147" t="s">
        <v>384</v>
      </c>
    </row>
    <row r="32" spans="1:15" x14ac:dyDescent="0.2">
      <c r="A32" s="233"/>
      <c r="B32" s="234" t="s">
        <v>385</v>
      </c>
    </row>
    <row r="33" spans="1:9" x14ac:dyDescent="0.2">
      <c r="A33" s="318"/>
      <c r="B33" s="146" t="s">
        <v>435</v>
      </c>
    </row>
    <row r="34" spans="1:9" x14ac:dyDescent="0.2">
      <c r="A34" s="146" t="s">
        <v>436</v>
      </c>
    </row>
    <row r="35" spans="1:9" s="318" customFormat="1" x14ac:dyDescent="0.2">
      <c r="A35" s="318" t="s">
        <v>437</v>
      </c>
      <c r="B35" s="318" t="s">
        <v>438</v>
      </c>
      <c r="C35" s="318">
        <v>5.4705000000000004</v>
      </c>
      <c r="D35" s="318">
        <v>44.4</v>
      </c>
      <c r="E35" s="318">
        <v>58.5</v>
      </c>
      <c r="F35" s="318">
        <f>C35*(D35/100)</f>
        <v>2.4289020000000003</v>
      </c>
      <c r="G35" s="318">
        <f t="shared" ref="G35:G36" si="2">C35*(E35/100)</f>
        <v>3.2002424999999999</v>
      </c>
      <c r="H35" s="318" t="s">
        <v>439</v>
      </c>
      <c r="I35" s="319"/>
    </row>
    <row r="36" spans="1:9" s="318" customFormat="1" x14ac:dyDescent="0.2">
      <c r="A36" s="318" t="s">
        <v>440</v>
      </c>
      <c r="B36" s="318" t="s">
        <v>441</v>
      </c>
      <c r="C36" s="318">
        <v>0.21190000000000001</v>
      </c>
      <c r="D36" s="318">
        <v>91</v>
      </c>
      <c r="E36" s="318">
        <v>79</v>
      </c>
      <c r="F36" s="318">
        <f t="shared" ref="F36" si="3">C36*(D36/100)</f>
        <v>0.192829</v>
      </c>
      <c r="G36" s="318">
        <f t="shared" si="2"/>
        <v>0.16740100000000002</v>
      </c>
      <c r="H36" s="318" t="s">
        <v>442</v>
      </c>
      <c r="I36" s="319"/>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H97"/>
  <sheetViews>
    <sheetView zoomScale="85" zoomScaleNormal="85" workbookViewId="0">
      <selection activeCell="X55" sqref="X55:Z55"/>
    </sheetView>
  </sheetViews>
  <sheetFormatPr defaultColWidth="9.140625" defaultRowHeight="12.75" x14ac:dyDescent="0.2"/>
  <cols>
    <col min="1" max="1" width="11" style="9" customWidth="1"/>
    <col min="2" max="2" width="7.42578125" style="5" customWidth="1"/>
    <col min="3" max="3" width="21.42578125" style="277" bestFit="1" customWidth="1"/>
    <col min="4" max="4" width="60.85546875" style="5" bestFit="1" customWidth="1"/>
    <col min="5" max="5" width="17.7109375" style="5" bestFit="1" customWidth="1"/>
    <col min="6" max="6" width="10.85546875" style="5" bestFit="1" customWidth="1"/>
    <col min="7" max="7" width="10" style="5" customWidth="1"/>
    <col min="8" max="8" width="8" style="5" bestFit="1" customWidth="1"/>
    <col min="9" max="9" width="5" style="5" bestFit="1" customWidth="1"/>
    <col min="10" max="10" width="3.7109375" style="5" bestFit="1" customWidth="1"/>
    <col min="11" max="11" width="7.140625" style="5" bestFit="1" customWidth="1"/>
    <col min="12" max="12" width="9" style="5" bestFit="1" customWidth="1"/>
    <col min="13" max="13" width="5" style="5" bestFit="1" customWidth="1"/>
    <col min="14" max="14" width="3.7109375" style="5" bestFit="1" customWidth="1"/>
    <col min="15" max="15" width="5.5703125" style="5" customWidth="1"/>
    <col min="16" max="16" width="5" style="5" bestFit="1" customWidth="1"/>
    <col min="17" max="17" width="4.28515625" style="5" bestFit="1" customWidth="1"/>
    <col min="18" max="18" width="7.140625" style="5" bestFit="1" customWidth="1"/>
    <col min="19" max="19" width="15" style="5" customWidth="1"/>
    <col min="20" max="20" width="9.85546875" style="5" customWidth="1"/>
    <col min="21" max="21" width="17.28515625" style="5" customWidth="1"/>
    <col min="22" max="22" width="8.42578125" style="5" bestFit="1" customWidth="1"/>
    <col min="23" max="23" width="15.42578125" style="5" customWidth="1"/>
    <col min="24" max="24" width="17.28515625" style="31" customWidth="1"/>
    <col min="25" max="25" width="8.42578125" style="31" bestFit="1" customWidth="1"/>
    <col min="26" max="26" width="15.42578125" style="31" customWidth="1"/>
    <col min="27" max="27" width="121.28515625" style="277" customWidth="1"/>
    <col min="28" max="28" width="9.28515625" style="5" bestFit="1" customWidth="1"/>
    <col min="29" max="29" width="5.5703125" style="5" bestFit="1" customWidth="1"/>
    <col min="30" max="30" width="5.7109375" style="5" bestFit="1" customWidth="1"/>
    <col min="31" max="31" width="31.28515625" style="5" customWidth="1"/>
    <col min="32" max="16384" width="9.140625" style="5"/>
  </cols>
  <sheetData>
    <row r="1" spans="1:31" x14ac:dyDescent="0.2">
      <c r="A1" s="228" t="s">
        <v>183</v>
      </c>
      <c r="B1" s="227"/>
      <c r="C1" s="293"/>
      <c r="D1" s="83"/>
      <c r="E1" s="83"/>
      <c r="F1" s="83"/>
      <c r="G1" s="83"/>
      <c r="H1" s="83"/>
      <c r="I1" s="83"/>
      <c r="J1" s="83"/>
      <c r="K1" s="83"/>
      <c r="L1" s="83"/>
      <c r="M1" s="83"/>
      <c r="N1" s="83"/>
      <c r="O1" s="83"/>
      <c r="P1" s="83"/>
      <c r="Q1" s="83"/>
      <c r="R1" s="83"/>
      <c r="S1" s="83"/>
      <c r="T1" s="83"/>
      <c r="U1" s="83"/>
      <c r="V1" s="83"/>
      <c r="W1" s="83"/>
      <c r="X1" s="227"/>
      <c r="Y1" s="227"/>
      <c r="Z1" s="227"/>
      <c r="AA1" s="273"/>
      <c r="AB1" s="148"/>
      <c r="AC1" s="148"/>
      <c r="AD1" s="148"/>
      <c r="AE1" s="148"/>
    </row>
    <row r="2" spans="1:31" x14ac:dyDescent="0.2">
      <c r="A2" s="228" t="s">
        <v>184</v>
      </c>
      <c r="B2" s="227"/>
      <c r="C2" s="293"/>
      <c r="D2" s="83"/>
      <c r="E2" s="83"/>
      <c r="F2" s="83"/>
      <c r="G2" s="83"/>
      <c r="H2" s="83"/>
      <c r="I2" s="83"/>
      <c r="J2" s="83"/>
      <c r="K2" s="83"/>
      <c r="L2" s="83"/>
      <c r="M2" s="83"/>
      <c r="N2" s="218"/>
      <c r="O2" s="215"/>
      <c r="P2" s="83"/>
      <c r="Q2" s="83"/>
      <c r="R2" s="83"/>
      <c r="S2" s="83"/>
      <c r="T2" s="83"/>
      <c r="U2" s="83"/>
      <c r="V2" s="83"/>
      <c r="W2" s="83"/>
      <c r="X2" s="227"/>
      <c r="Y2" s="227"/>
      <c r="Z2" s="227"/>
      <c r="AA2" s="273"/>
      <c r="AB2" s="148"/>
      <c r="AC2" s="148"/>
      <c r="AD2" s="148"/>
      <c r="AE2" s="148"/>
    </row>
    <row r="3" spans="1:31" ht="13.5" x14ac:dyDescent="0.2">
      <c r="A3" s="229" t="s">
        <v>470</v>
      </c>
      <c r="B3" s="227"/>
      <c r="C3" s="293"/>
      <c r="D3" s="83"/>
      <c r="E3" s="83"/>
      <c r="F3" s="83"/>
      <c r="G3" s="83"/>
      <c r="H3" s="83"/>
      <c r="I3" s="83"/>
      <c r="J3" s="83"/>
      <c r="K3" s="83"/>
      <c r="L3" s="83"/>
      <c r="M3" s="83"/>
      <c r="N3" s="218"/>
      <c r="O3" s="215"/>
      <c r="P3" s="83"/>
      <c r="Q3" s="83"/>
      <c r="R3" s="83"/>
      <c r="S3" s="83"/>
      <c r="T3" s="83"/>
      <c r="U3" s="83"/>
      <c r="V3" s="83"/>
      <c r="W3" s="83"/>
      <c r="X3" s="227"/>
      <c r="Y3" s="227"/>
      <c r="Z3" s="227"/>
      <c r="AA3" s="273"/>
      <c r="AB3" s="148"/>
      <c r="AC3" s="148"/>
      <c r="AD3" s="148"/>
      <c r="AE3" s="148"/>
    </row>
    <row r="4" spans="1:31" s="101" customFormat="1" x14ac:dyDescent="0.2">
      <c r="A4" s="154" t="s">
        <v>469</v>
      </c>
      <c r="B4" s="227"/>
      <c r="C4" s="293"/>
      <c r="D4" s="83"/>
      <c r="E4" s="83"/>
      <c r="F4" s="83"/>
      <c r="G4" s="83"/>
      <c r="H4" s="83"/>
      <c r="I4" s="83"/>
      <c r="J4" s="83"/>
      <c r="K4" s="83"/>
      <c r="L4" s="83"/>
      <c r="M4" s="83"/>
      <c r="N4" s="218"/>
      <c r="O4" s="215"/>
      <c r="P4" s="83"/>
      <c r="Q4" s="83"/>
      <c r="R4" s="83"/>
      <c r="S4" s="83"/>
      <c r="T4" s="83"/>
      <c r="U4" s="83"/>
      <c r="V4" s="83"/>
      <c r="W4" s="83"/>
      <c r="X4" s="227"/>
      <c r="Y4" s="227"/>
      <c r="Z4" s="227"/>
      <c r="AA4" s="273"/>
      <c r="AB4" s="148"/>
      <c r="AC4" s="148"/>
      <c r="AD4" s="148"/>
      <c r="AE4" s="148"/>
    </row>
    <row r="5" spans="1:31" x14ac:dyDescent="0.2">
      <c r="A5" s="148"/>
      <c r="B5" s="83"/>
      <c r="C5" s="273"/>
      <c r="D5" s="83"/>
      <c r="E5" s="83"/>
      <c r="F5" s="83"/>
      <c r="G5" s="83"/>
      <c r="H5" s="83"/>
      <c r="I5" s="83"/>
      <c r="J5" s="83"/>
      <c r="K5" s="83"/>
      <c r="L5" s="83"/>
      <c r="M5" s="83"/>
      <c r="N5" s="83"/>
      <c r="O5" s="83"/>
      <c r="P5" s="83"/>
      <c r="Q5" s="83"/>
      <c r="R5" s="83"/>
      <c r="S5" s="83"/>
      <c r="T5" s="83"/>
      <c r="U5" s="83"/>
      <c r="V5" s="83"/>
      <c r="W5" s="83"/>
      <c r="X5" s="227"/>
      <c r="Y5" s="227"/>
      <c r="Z5" s="227"/>
      <c r="AA5" s="273"/>
      <c r="AB5" s="148"/>
      <c r="AC5" s="148"/>
      <c r="AD5" s="148"/>
      <c r="AE5" s="148"/>
    </row>
    <row r="6" spans="1:31" x14ac:dyDescent="0.2">
      <c r="A6" s="380" t="s">
        <v>276</v>
      </c>
      <c r="B6" s="381"/>
      <c r="C6" s="381"/>
      <c r="D6" s="381"/>
      <c r="E6" s="381"/>
      <c r="F6" s="381"/>
      <c r="G6" s="381"/>
      <c r="H6" s="382"/>
      <c r="I6" s="84"/>
      <c r="J6" s="84"/>
      <c r="K6" s="84"/>
      <c r="L6" s="84"/>
      <c r="M6" s="84"/>
      <c r="N6" s="84"/>
      <c r="O6" s="84"/>
      <c r="P6" s="84"/>
      <c r="Q6" s="84"/>
      <c r="R6" s="84"/>
      <c r="S6" s="84"/>
      <c r="T6" s="85"/>
      <c r="U6" s="84"/>
      <c r="V6" s="84"/>
      <c r="W6" s="84"/>
      <c r="X6" s="218"/>
      <c r="Y6" s="218"/>
      <c r="Z6" s="218"/>
      <c r="AA6" s="274"/>
      <c r="AB6" s="68"/>
      <c r="AC6" s="68"/>
      <c r="AD6" s="68"/>
      <c r="AE6" s="148"/>
    </row>
    <row r="7" spans="1:31" ht="64.5" customHeight="1" x14ac:dyDescent="0.2">
      <c r="A7" s="389" t="s">
        <v>277</v>
      </c>
      <c r="B7" s="389" t="s">
        <v>294</v>
      </c>
      <c r="C7" s="389" t="s">
        <v>403</v>
      </c>
      <c r="D7" s="389" t="s">
        <v>295</v>
      </c>
      <c r="E7" s="389" t="s">
        <v>296</v>
      </c>
      <c r="F7" s="389" t="s">
        <v>279</v>
      </c>
      <c r="G7" s="389" t="s">
        <v>297</v>
      </c>
      <c r="H7" s="389" t="s">
        <v>298</v>
      </c>
      <c r="I7" s="386" t="s">
        <v>398</v>
      </c>
      <c r="J7" s="387"/>
      <c r="K7" s="388"/>
      <c r="L7" s="389" t="s">
        <v>282</v>
      </c>
      <c r="M7" s="386" t="s">
        <v>399</v>
      </c>
      <c r="N7" s="387"/>
      <c r="O7" s="388"/>
      <c r="P7" s="383" t="s">
        <v>283</v>
      </c>
      <c r="Q7" s="384"/>
      <c r="R7" s="385"/>
      <c r="S7" s="389" t="s">
        <v>418</v>
      </c>
      <c r="T7" s="395" t="s">
        <v>299</v>
      </c>
      <c r="U7" s="375" t="s">
        <v>419</v>
      </c>
      <c r="V7" s="376"/>
      <c r="W7" s="392"/>
      <c r="X7" s="383" t="s">
        <v>300</v>
      </c>
      <c r="Y7" s="384"/>
      <c r="Z7" s="385"/>
      <c r="AA7" s="373" t="s">
        <v>188</v>
      </c>
    </row>
    <row r="8" spans="1:31" ht="15" customHeight="1" x14ac:dyDescent="0.2">
      <c r="A8" s="390"/>
      <c r="B8" s="390"/>
      <c r="C8" s="391"/>
      <c r="D8" s="390"/>
      <c r="E8" s="390"/>
      <c r="F8" s="390"/>
      <c r="G8" s="390"/>
      <c r="H8" s="390"/>
      <c r="I8" s="86" t="s">
        <v>1</v>
      </c>
      <c r="J8" s="86" t="s">
        <v>2</v>
      </c>
      <c r="K8" s="86" t="s">
        <v>0</v>
      </c>
      <c r="L8" s="390"/>
      <c r="M8" s="86" t="s">
        <v>1</v>
      </c>
      <c r="N8" s="86" t="s">
        <v>2</v>
      </c>
      <c r="O8" s="86" t="s">
        <v>0</v>
      </c>
      <c r="P8" s="86" t="s">
        <v>1</v>
      </c>
      <c r="Q8" s="86" t="s">
        <v>2</v>
      </c>
      <c r="R8" s="86" t="s">
        <v>0</v>
      </c>
      <c r="S8" s="391"/>
      <c r="T8" s="396"/>
      <c r="U8" s="86" t="s">
        <v>1</v>
      </c>
      <c r="V8" s="86" t="s">
        <v>2</v>
      </c>
      <c r="W8" s="86" t="s">
        <v>0</v>
      </c>
      <c r="X8" s="86" t="s">
        <v>1</v>
      </c>
      <c r="Y8" s="86" t="s">
        <v>2</v>
      </c>
      <c r="Z8" s="86" t="s">
        <v>0</v>
      </c>
      <c r="AA8" s="374"/>
    </row>
    <row r="9" spans="1:31" s="69" customFormat="1" ht="24" x14ac:dyDescent="0.2">
      <c r="A9" s="87" t="s">
        <v>161</v>
      </c>
      <c r="B9" s="79" t="s">
        <v>104</v>
      </c>
      <c r="C9" s="82" t="s">
        <v>404</v>
      </c>
      <c r="D9" s="82" t="s">
        <v>168</v>
      </c>
      <c r="E9" s="81" t="s">
        <v>301</v>
      </c>
      <c r="F9" s="88">
        <v>42243</v>
      </c>
      <c r="G9" s="139">
        <v>2.75</v>
      </c>
      <c r="H9" s="139">
        <v>1.375</v>
      </c>
      <c r="I9" s="117">
        <f>16.86*H9</f>
        <v>23.182499999999997</v>
      </c>
      <c r="J9" s="117">
        <f>1.62*H9</f>
        <v>2.2275</v>
      </c>
      <c r="K9" s="117">
        <f>1171.32*H9</f>
        <v>1610.5649999999998</v>
      </c>
      <c r="L9" s="139">
        <v>1.375</v>
      </c>
      <c r="M9" s="117">
        <f>10.07*L9</f>
        <v>13.846250000000001</v>
      </c>
      <c r="N9" s="117">
        <f t="shared" ref="N9:N16" si="0">0.41*L9</f>
        <v>0.56374999999999997</v>
      </c>
      <c r="O9" s="117">
        <f t="shared" ref="O9:O16" si="1">175.8*L9</f>
        <v>241.72500000000002</v>
      </c>
      <c r="P9" s="89">
        <f>I9+M9</f>
        <v>37.028750000000002</v>
      </c>
      <c r="Q9" s="89">
        <f t="shared" ref="Q9:Q17" si="2">J9+N9</f>
        <v>2.7912499999999998</v>
      </c>
      <c r="R9" s="237">
        <f t="shared" ref="R9:R17" si="3">K9+O9</f>
        <v>1852.29</v>
      </c>
      <c r="S9" s="243" t="s">
        <v>415</v>
      </c>
      <c r="T9" s="238"/>
      <c r="U9" s="212">
        <v>0.64</v>
      </c>
      <c r="V9" s="213">
        <v>0.55000000000000004</v>
      </c>
      <c r="W9" s="213">
        <v>0.8</v>
      </c>
      <c r="X9" s="208">
        <f t="shared" ref="X9:X52" si="4">P9*U9</f>
        <v>23.698400000000003</v>
      </c>
      <c r="Y9" s="208">
        <f>Q9*V9</f>
        <v>1.5351874999999999</v>
      </c>
      <c r="Z9" s="208">
        <f>R9*W9</f>
        <v>1481.8320000000001</v>
      </c>
      <c r="AA9" s="313" t="s">
        <v>397</v>
      </c>
    </row>
    <row r="10" spans="1:31" s="69" customFormat="1" ht="24" x14ac:dyDescent="0.2">
      <c r="A10" s="87" t="s">
        <v>162</v>
      </c>
      <c r="B10" s="79" t="s">
        <v>104</v>
      </c>
      <c r="C10" s="82" t="s">
        <v>404</v>
      </c>
      <c r="D10" s="82" t="s">
        <v>449</v>
      </c>
      <c r="E10" s="81" t="s">
        <v>301</v>
      </c>
      <c r="F10" s="88">
        <v>42243</v>
      </c>
      <c r="G10" s="139">
        <v>1.2</v>
      </c>
      <c r="H10" s="139">
        <v>0.9</v>
      </c>
      <c r="I10" s="117">
        <f t="shared" ref="I10:I44" si="5">16.86*H10</f>
        <v>15.173999999999999</v>
      </c>
      <c r="J10" s="117">
        <f t="shared" ref="J10:J16" si="6">1.62*H10</f>
        <v>1.4580000000000002</v>
      </c>
      <c r="K10" s="117">
        <f t="shared" ref="K10:K16" si="7">1171.32*H10</f>
        <v>1054.1879999999999</v>
      </c>
      <c r="L10" s="139">
        <v>0.3</v>
      </c>
      <c r="M10" s="117">
        <f t="shared" ref="M10:M52" si="8">10.07*L10</f>
        <v>3.0209999999999999</v>
      </c>
      <c r="N10" s="117">
        <f t="shared" si="0"/>
        <v>0.12299999999999998</v>
      </c>
      <c r="O10" s="117">
        <f t="shared" si="1"/>
        <v>52.74</v>
      </c>
      <c r="P10" s="89">
        <f t="shared" ref="P10:P17" si="9">I10+M10</f>
        <v>18.195</v>
      </c>
      <c r="Q10" s="89">
        <f t="shared" si="2"/>
        <v>1.5810000000000002</v>
      </c>
      <c r="R10" s="237">
        <f t="shared" si="3"/>
        <v>1106.9279999999999</v>
      </c>
      <c r="S10" s="243" t="s">
        <v>415</v>
      </c>
      <c r="T10" s="238"/>
      <c r="U10" s="212">
        <v>0.64</v>
      </c>
      <c r="V10" s="213">
        <v>0.55000000000000004</v>
      </c>
      <c r="W10" s="213">
        <v>0.8</v>
      </c>
      <c r="X10" s="208">
        <f t="shared" si="4"/>
        <v>11.6448</v>
      </c>
      <c r="Y10" s="208">
        <f t="shared" ref="Y10:Y52" si="10">Q10*V10</f>
        <v>0.86955000000000016</v>
      </c>
      <c r="Z10" s="208">
        <f t="shared" ref="Z10:Z52" si="11">R10*W10</f>
        <v>885.54239999999993</v>
      </c>
      <c r="AA10" s="313" t="s">
        <v>397</v>
      </c>
    </row>
    <row r="11" spans="1:31" s="69" customFormat="1" ht="24" x14ac:dyDescent="0.2">
      <c r="A11" s="87" t="s">
        <v>163</v>
      </c>
      <c r="B11" s="79" t="s">
        <v>104</v>
      </c>
      <c r="C11" s="82" t="s">
        <v>404</v>
      </c>
      <c r="D11" s="82" t="s">
        <v>450</v>
      </c>
      <c r="E11" s="81" t="s">
        <v>301</v>
      </c>
      <c r="F11" s="88">
        <v>42243</v>
      </c>
      <c r="G11" s="139">
        <v>1.34</v>
      </c>
      <c r="H11" s="139">
        <v>1.0050000000000001</v>
      </c>
      <c r="I11" s="117">
        <f t="shared" si="5"/>
        <v>16.944300000000002</v>
      </c>
      <c r="J11" s="117">
        <f t="shared" si="6"/>
        <v>1.6281000000000003</v>
      </c>
      <c r="K11" s="117">
        <f t="shared" si="7"/>
        <v>1177.1766</v>
      </c>
      <c r="L11" s="139">
        <v>0.33499999999999985</v>
      </c>
      <c r="M11" s="117">
        <f t="shared" si="8"/>
        <v>3.3734499999999987</v>
      </c>
      <c r="N11" s="117">
        <f t="shared" si="0"/>
        <v>0.13734999999999994</v>
      </c>
      <c r="O11" s="117">
        <f t="shared" si="1"/>
        <v>58.892999999999979</v>
      </c>
      <c r="P11" s="89">
        <f t="shared" si="9"/>
        <v>20.31775</v>
      </c>
      <c r="Q11" s="89">
        <f t="shared" si="2"/>
        <v>1.7654500000000002</v>
      </c>
      <c r="R11" s="237">
        <f t="shared" si="3"/>
        <v>1236.0696</v>
      </c>
      <c r="S11" s="243" t="s">
        <v>415</v>
      </c>
      <c r="T11" s="238"/>
      <c r="U11" s="212">
        <v>0.64</v>
      </c>
      <c r="V11" s="213">
        <v>0.55000000000000004</v>
      </c>
      <c r="W11" s="213">
        <v>0.8</v>
      </c>
      <c r="X11" s="208">
        <f t="shared" si="4"/>
        <v>13.003360000000001</v>
      </c>
      <c r="Y11" s="208">
        <f t="shared" si="10"/>
        <v>0.97099750000000018</v>
      </c>
      <c r="Z11" s="208">
        <f t="shared" si="11"/>
        <v>988.85568000000012</v>
      </c>
      <c r="AA11" s="313" t="s">
        <v>397</v>
      </c>
    </row>
    <row r="12" spans="1:31" s="69" customFormat="1" ht="24" x14ac:dyDescent="0.2">
      <c r="A12" s="87" t="s">
        <v>171</v>
      </c>
      <c r="B12" s="79" t="s">
        <v>104</v>
      </c>
      <c r="C12" s="81" t="s">
        <v>414</v>
      </c>
      <c r="D12" s="79" t="s">
        <v>451</v>
      </c>
      <c r="E12" s="81" t="s">
        <v>301</v>
      </c>
      <c r="F12" s="88">
        <v>42243</v>
      </c>
      <c r="G12" s="139">
        <v>0.31570000000000004</v>
      </c>
      <c r="H12" s="139">
        <v>0.31570000000000004</v>
      </c>
      <c r="I12" s="117">
        <f t="shared" si="5"/>
        <v>5.3227020000000005</v>
      </c>
      <c r="J12" s="117">
        <f t="shared" si="6"/>
        <v>0.51143400000000006</v>
      </c>
      <c r="K12" s="117">
        <f t="shared" si="7"/>
        <v>369.78572400000002</v>
      </c>
      <c r="L12" s="139">
        <v>0</v>
      </c>
      <c r="M12" s="117">
        <f t="shared" si="8"/>
        <v>0</v>
      </c>
      <c r="N12" s="117">
        <f t="shared" si="0"/>
        <v>0</v>
      </c>
      <c r="O12" s="117">
        <f t="shared" si="1"/>
        <v>0</v>
      </c>
      <c r="P12" s="89">
        <f t="shared" si="9"/>
        <v>5.3227020000000005</v>
      </c>
      <c r="Q12" s="89">
        <f t="shared" si="2"/>
        <v>0.51143400000000006</v>
      </c>
      <c r="R12" s="237">
        <f t="shared" si="3"/>
        <v>369.78572400000002</v>
      </c>
      <c r="S12" s="80" t="s">
        <v>416</v>
      </c>
      <c r="T12" s="239">
        <v>1</v>
      </c>
      <c r="U12" s="213">
        <v>0.55000000000000004</v>
      </c>
      <c r="V12" s="213">
        <v>0.52</v>
      </c>
      <c r="W12" s="213">
        <v>0.7</v>
      </c>
      <c r="X12" s="208">
        <f t="shared" si="4"/>
        <v>2.9274861000000003</v>
      </c>
      <c r="Y12" s="208">
        <f t="shared" si="10"/>
        <v>0.26594568000000002</v>
      </c>
      <c r="Z12" s="208">
        <f t="shared" si="11"/>
        <v>258.85000680000002</v>
      </c>
      <c r="AA12" s="313" t="s">
        <v>397</v>
      </c>
    </row>
    <row r="13" spans="1:31" s="69" customFormat="1" ht="24" x14ac:dyDescent="0.2">
      <c r="A13" s="87" t="s">
        <v>177</v>
      </c>
      <c r="B13" s="79" t="s">
        <v>104</v>
      </c>
      <c r="C13" s="82" t="s">
        <v>408</v>
      </c>
      <c r="D13" s="79" t="s">
        <v>320</v>
      </c>
      <c r="E13" s="81" t="s">
        <v>301</v>
      </c>
      <c r="F13" s="88">
        <v>42250</v>
      </c>
      <c r="G13" s="334">
        <v>8.8999999999999996E-2</v>
      </c>
      <c r="H13" s="334">
        <v>8.8999999999999996E-2</v>
      </c>
      <c r="I13" s="117">
        <f t="shared" si="5"/>
        <v>1.50054</v>
      </c>
      <c r="J13" s="117">
        <f t="shared" si="6"/>
        <v>0.14418</v>
      </c>
      <c r="K13" s="117">
        <f t="shared" si="7"/>
        <v>104.24748</v>
      </c>
      <c r="L13" s="139">
        <v>0</v>
      </c>
      <c r="M13" s="117">
        <f t="shared" si="8"/>
        <v>0</v>
      </c>
      <c r="N13" s="117">
        <f t="shared" si="0"/>
        <v>0</v>
      </c>
      <c r="O13" s="117">
        <f t="shared" si="1"/>
        <v>0</v>
      </c>
      <c r="P13" s="89">
        <f t="shared" si="9"/>
        <v>1.50054</v>
      </c>
      <c r="Q13" s="89">
        <f t="shared" si="2"/>
        <v>0.14418</v>
      </c>
      <c r="R13" s="237">
        <f t="shared" si="3"/>
        <v>104.24748</v>
      </c>
      <c r="S13" s="243" t="s">
        <v>328</v>
      </c>
      <c r="T13" s="239">
        <v>1</v>
      </c>
      <c r="U13" s="213">
        <v>0.59</v>
      </c>
      <c r="V13" s="213">
        <v>0.59</v>
      </c>
      <c r="W13" s="213">
        <v>0.7</v>
      </c>
      <c r="X13" s="208">
        <f t="shared" si="4"/>
        <v>0.88531859999999996</v>
      </c>
      <c r="Y13" s="208">
        <f t="shared" si="10"/>
        <v>8.5066199999999995E-2</v>
      </c>
      <c r="Z13" s="208">
        <f t="shared" si="11"/>
        <v>72.973235999999986</v>
      </c>
      <c r="AA13" s="313" t="s">
        <v>397</v>
      </c>
    </row>
    <row r="14" spans="1:31" s="67" customFormat="1" ht="49.5" customHeight="1" x14ac:dyDescent="0.2">
      <c r="A14" s="87" t="s">
        <v>166</v>
      </c>
      <c r="B14" s="79" t="s">
        <v>104</v>
      </c>
      <c r="C14" s="82" t="s">
        <v>404</v>
      </c>
      <c r="D14" s="82" t="s">
        <v>168</v>
      </c>
      <c r="E14" s="81" t="s">
        <v>302</v>
      </c>
      <c r="F14" s="88">
        <v>42405</v>
      </c>
      <c r="G14" s="139">
        <v>2.2200000000000002</v>
      </c>
      <c r="H14" s="139">
        <v>1.01</v>
      </c>
      <c r="I14" s="117">
        <f t="shared" si="5"/>
        <v>17.028600000000001</v>
      </c>
      <c r="J14" s="117">
        <f t="shared" si="6"/>
        <v>1.6362000000000001</v>
      </c>
      <c r="K14" s="117">
        <f t="shared" si="7"/>
        <v>1183.0331999999999</v>
      </c>
      <c r="L14" s="139">
        <v>1.2100000000000002</v>
      </c>
      <c r="M14" s="117">
        <f t="shared" si="8"/>
        <v>12.184700000000003</v>
      </c>
      <c r="N14" s="117">
        <f t="shared" si="0"/>
        <v>0.49610000000000004</v>
      </c>
      <c r="O14" s="117">
        <f t="shared" si="1"/>
        <v>212.71800000000005</v>
      </c>
      <c r="P14" s="89">
        <f t="shared" si="9"/>
        <v>29.213300000000004</v>
      </c>
      <c r="Q14" s="89">
        <f t="shared" si="2"/>
        <v>2.1323000000000003</v>
      </c>
      <c r="R14" s="237">
        <f t="shared" si="3"/>
        <v>1395.7511999999999</v>
      </c>
      <c r="S14" s="243" t="s">
        <v>415</v>
      </c>
      <c r="T14" s="238"/>
      <c r="U14" s="212">
        <f>0.64-(0.1*64%)</f>
        <v>0.57600000000000007</v>
      </c>
      <c r="V14" s="213">
        <f>0.55-(0.1*0.55)</f>
        <v>0.49500000000000005</v>
      </c>
      <c r="W14" s="213">
        <f>0.8-(0.8*0.1)</f>
        <v>0.72</v>
      </c>
      <c r="X14" s="208">
        <f t="shared" si="4"/>
        <v>16.826860800000006</v>
      </c>
      <c r="Y14" s="208">
        <f t="shared" si="10"/>
        <v>1.0554885000000003</v>
      </c>
      <c r="Z14" s="208">
        <f t="shared" si="11"/>
        <v>1004.9408639999999</v>
      </c>
      <c r="AA14" s="313" t="s">
        <v>400</v>
      </c>
    </row>
    <row r="15" spans="1:31" s="67" customFormat="1" x14ac:dyDescent="0.2">
      <c r="A15" s="87" t="s">
        <v>79</v>
      </c>
      <c r="B15" s="79" t="s">
        <v>104</v>
      </c>
      <c r="C15" s="82" t="s">
        <v>404</v>
      </c>
      <c r="D15" s="82" t="s">
        <v>453</v>
      </c>
      <c r="E15" s="81" t="s">
        <v>303</v>
      </c>
      <c r="F15" s="95">
        <v>41913</v>
      </c>
      <c r="G15" s="139">
        <v>1.1000000000000001</v>
      </c>
      <c r="H15" s="139">
        <v>0.95480000000000009</v>
      </c>
      <c r="I15" s="117">
        <f t="shared" si="5"/>
        <v>16.097928</v>
      </c>
      <c r="J15" s="117">
        <f t="shared" si="6"/>
        <v>1.5467760000000002</v>
      </c>
      <c r="K15" s="117">
        <f t="shared" si="7"/>
        <v>1118.376336</v>
      </c>
      <c r="L15" s="139">
        <v>0.1452</v>
      </c>
      <c r="M15" s="117">
        <f t="shared" si="8"/>
        <v>1.462164</v>
      </c>
      <c r="N15" s="117">
        <f t="shared" si="0"/>
        <v>5.9531999999999995E-2</v>
      </c>
      <c r="O15" s="117">
        <f t="shared" si="1"/>
        <v>25.526160000000001</v>
      </c>
      <c r="P15" s="89">
        <f t="shared" si="9"/>
        <v>17.560092000000001</v>
      </c>
      <c r="Q15" s="89">
        <f t="shared" si="2"/>
        <v>1.6063080000000001</v>
      </c>
      <c r="R15" s="237">
        <f t="shared" si="3"/>
        <v>1143.9024959999999</v>
      </c>
      <c r="S15" s="80" t="s">
        <v>350</v>
      </c>
      <c r="T15" s="238">
        <v>0.5</v>
      </c>
      <c r="U15" s="212">
        <f>0.0308*(T15)^5-0.2562*(T15)^4+0.8634*(T15)^3-1.5285*(T15)^2+1.501*T15-0.013</f>
        <v>0.44824999999999993</v>
      </c>
      <c r="V15" s="213">
        <f>0.0304*(T15)^5-0.2619*(T15)^4+0.9161*(T15)^3-1.6837*(T15)^2+1.7072*(T15)-0.0091</f>
        <v>0.52266875000000002</v>
      </c>
      <c r="W15" s="213">
        <f>0.0326*(T15)^5 - 0.2806*(T15)^4 + 0.9816*(T15)^3 - 1.8039*(T15)^2 + 1.8292*(T15) - 0.0098</f>
        <v>0.56000624999999993</v>
      </c>
      <c r="X15" s="208">
        <f t="shared" si="4"/>
        <v>7.8713112389999988</v>
      </c>
      <c r="Y15" s="208">
        <f t="shared" si="10"/>
        <v>0.83956699447500005</v>
      </c>
      <c r="Z15" s="208">
        <f t="shared" si="11"/>
        <v>640.5925471505999</v>
      </c>
      <c r="AA15" s="314" t="s">
        <v>401</v>
      </c>
    </row>
    <row r="16" spans="1:31" s="67" customFormat="1" x14ac:dyDescent="0.2">
      <c r="A16" s="87" t="s">
        <v>83</v>
      </c>
      <c r="B16" s="79" t="s">
        <v>104</v>
      </c>
      <c r="C16" s="82" t="s">
        <v>404</v>
      </c>
      <c r="D16" s="82" t="s">
        <v>452</v>
      </c>
      <c r="E16" s="81" t="s">
        <v>303</v>
      </c>
      <c r="F16" s="95">
        <v>41913</v>
      </c>
      <c r="G16" s="139">
        <v>0.84699999999999998</v>
      </c>
      <c r="H16" s="139">
        <v>0.73519599999999996</v>
      </c>
      <c r="I16" s="117">
        <f t="shared" si="5"/>
        <v>12.395404559999999</v>
      </c>
      <c r="J16" s="117">
        <f t="shared" si="6"/>
        <v>1.1910175199999999</v>
      </c>
      <c r="K16" s="117">
        <f t="shared" si="7"/>
        <v>861.14977871999986</v>
      </c>
      <c r="L16" s="139">
        <v>0.11180400000000001</v>
      </c>
      <c r="M16" s="117">
        <f t="shared" si="8"/>
        <v>1.1258662800000001</v>
      </c>
      <c r="N16" s="117">
        <f t="shared" si="0"/>
        <v>4.5839640000000001E-2</v>
      </c>
      <c r="O16" s="117">
        <f t="shared" si="1"/>
        <v>19.655143200000005</v>
      </c>
      <c r="P16" s="89">
        <f t="shared" si="9"/>
        <v>13.52127084</v>
      </c>
      <c r="Q16" s="89">
        <f t="shared" si="2"/>
        <v>1.23685716</v>
      </c>
      <c r="R16" s="237">
        <f t="shared" si="3"/>
        <v>880.80492191999986</v>
      </c>
      <c r="S16" s="80" t="s">
        <v>350</v>
      </c>
      <c r="T16" s="238">
        <v>0.5</v>
      </c>
      <c r="U16" s="212">
        <f t="shared" ref="U16:U17" si="12">0.0308*(T16)^5-0.2562*(T16)^4+0.8634*(T16)^3-1.5285*(T16)^2+1.501*T16-0.013</f>
        <v>0.44824999999999993</v>
      </c>
      <c r="V16" s="213">
        <f t="shared" ref="V16:V17" si="13">0.0304*(T16)^5-0.2619*(T16)^4+0.9161*(T16)^3-1.6837*(T16)^2+1.7072*(T16)-0.0091</f>
        <v>0.52266875000000002</v>
      </c>
      <c r="W16" s="213">
        <f>0.0326*(T16)^5 - 0.2806*(T16)^4 + 0.9816*(T16)^3 - 1.8039*(T16)^2 + 1.8292*(T16) - 0.0098</f>
        <v>0.56000624999999993</v>
      </c>
      <c r="X16" s="208">
        <f t="shared" si="4"/>
        <v>6.0609096540299987</v>
      </c>
      <c r="Y16" s="208">
        <f t="shared" si="10"/>
        <v>0.64646658574575</v>
      </c>
      <c r="Z16" s="208">
        <f t="shared" si="11"/>
        <v>493.25626130596186</v>
      </c>
      <c r="AA16" s="314" t="s">
        <v>401</v>
      </c>
    </row>
    <row r="17" spans="1:27" s="67" customFormat="1" x14ac:dyDescent="0.2">
      <c r="A17" s="78" t="s">
        <v>159</v>
      </c>
      <c r="B17" s="78" t="s">
        <v>106</v>
      </c>
      <c r="C17" s="82" t="s">
        <v>404</v>
      </c>
      <c r="D17" s="78" t="s">
        <v>160</v>
      </c>
      <c r="E17" s="81" t="s">
        <v>303</v>
      </c>
      <c r="F17" s="74">
        <v>42879</v>
      </c>
      <c r="G17" s="75">
        <v>0.28000000000000003</v>
      </c>
      <c r="H17" s="75">
        <v>0.19600000000000001</v>
      </c>
      <c r="I17" s="117">
        <f t="shared" si="5"/>
        <v>3.3045599999999999</v>
      </c>
      <c r="J17" s="117">
        <f t="shared" ref="J17" si="14">1.62*H17</f>
        <v>0.31752000000000002</v>
      </c>
      <c r="K17" s="117">
        <f t="shared" ref="K17" si="15">1171.32*H17</f>
        <v>229.57872</v>
      </c>
      <c r="L17" s="91">
        <v>8.4000000000000005E-2</v>
      </c>
      <c r="M17" s="117">
        <f t="shared" si="8"/>
        <v>0.84588000000000008</v>
      </c>
      <c r="N17" s="117">
        <f t="shared" ref="N17" si="16">0.41*L17</f>
        <v>3.4439999999999998E-2</v>
      </c>
      <c r="O17" s="117">
        <f>175.8*L17</f>
        <v>14.767200000000003</v>
      </c>
      <c r="P17" s="89">
        <f t="shared" si="9"/>
        <v>4.1504399999999997</v>
      </c>
      <c r="Q17" s="89">
        <f t="shared" si="2"/>
        <v>0.35196000000000005</v>
      </c>
      <c r="R17" s="237">
        <f t="shared" si="3"/>
        <v>244.34592000000001</v>
      </c>
      <c r="S17" s="93" t="s">
        <v>350</v>
      </c>
      <c r="T17" s="240">
        <v>0.5</v>
      </c>
      <c r="U17" s="212">
        <f t="shared" si="12"/>
        <v>0.44824999999999993</v>
      </c>
      <c r="V17" s="213">
        <f t="shared" si="13"/>
        <v>0.52266875000000002</v>
      </c>
      <c r="W17" s="213">
        <f>0.0326*(T17)^5 - 0.2806*(T17)^4 + 0.9816*(T17)^3 - 1.8039*(T17)^2 + 1.8292*(T17) - 0.0098</f>
        <v>0.56000624999999993</v>
      </c>
      <c r="X17" s="208">
        <f t="shared" si="4"/>
        <v>1.8604347299999995</v>
      </c>
      <c r="Y17" s="208">
        <f t="shared" si="10"/>
        <v>0.18395849325000002</v>
      </c>
      <c r="Z17" s="208">
        <f t="shared" si="11"/>
        <v>136.83524236199997</v>
      </c>
      <c r="AA17" s="314" t="s">
        <v>401</v>
      </c>
    </row>
    <row r="18" spans="1:27" s="70" customFormat="1" ht="24" x14ac:dyDescent="0.2">
      <c r="A18" s="78" t="s">
        <v>304</v>
      </c>
      <c r="B18" s="79" t="s">
        <v>104</v>
      </c>
      <c r="C18" s="82" t="s">
        <v>404</v>
      </c>
      <c r="D18" s="78" t="s">
        <v>305</v>
      </c>
      <c r="E18" s="81" t="s">
        <v>306</v>
      </c>
      <c r="F18" s="95" t="s">
        <v>356</v>
      </c>
      <c r="G18" s="140">
        <v>7.2887970615243297E-2</v>
      </c>
      <c r="H18" s="140">
        <v>6.8755739210284703E-2</v>
      </c>
      <c r="I18" s="117">
        <f t="shared" si="5"/>
        <v>1.1592217630854</v>
      </c>
      <c r="J18" s="117">
        <f t="shared" ref="J18:J47" si="17">1.62*H18</f>
        <v>0.11138429752066123</v>
      </c>
      <c r="K18" s="117">
        <f t="shared" ref="K18:K52" si="18">1171.32*H18</f>
        <v>80.534972451790679</v>
      </c>
      <c r="L18" s="140">
        <v>4.1322314049999998E-3</v>
      </c>
      <c r="M18" s="117">
        <f t="shared" si="8"/>
        <v>4.1611570248350001E-2</v>
      </c>
      <c r="N18" s="117">
        <f t="shared" ref="N18:N52" si="19">0.41*L18</f>
        <v>1.6942148760499998E-3</v>
      </c>
      <c r="O18" s="117">
        <f t="shared" ref="O18:O52" si="20">175.8*L18</f>
        <v>0.72644628099899999</v>
      </c>
      <c r="P18" s="89">
        <f t="shared" ref="P18:P51" si="21">I18+M18</f>
        <v>1.20083333333375</v>
      </c>
      <c r="Q18" s="89">
        <f t="shared" ref="Q18:Q52" si="22">J18+N18</f>
        <v>0.11307851239671123</v>
      </c>
      <c r="R18" s="237">
        <f t="shared" ref="R18:R52" si="23">K18+O18</f>
        <v>81.261418732789679</v>
      </c>
      <c r="S18" s="243" t="s">
        <v>415</v>
      </c>
      <c r="T18" s="241">
        <v>1</v>
      </c>
      <c r="U18" s="211">
        <v>0.64</v>
      </c>
      <c r="V18" s="210">
        <v>0.55000000000000004</v>
      </c>
      <c r="W18" s="209">
        <v>0.8</v>
      </c>
      <c r="X18" s="208">
        <f t="shared" si="4"/>
        <v>0.76853333333359997</v>
      </c>
      <c r="Y18" s="208">
        <f t="shared" si="10"/>
        <v>6.2193181818191182E-2</v>
      </c>
      <c r="Z18" s="208">
        <f t="shared" si="11"/>
        <v>65.009134986231743</v>
      </c>
      <c r="AA18" s="313" t="s">
        <v>397</v>
      </c>
    </row>
    <row r="19" spans="1:27" s="70" customFormat="1" ht="24" x14ac:dyDescent="0.2">
      <c r="A19" s="78" t="s">
        <v>307</v>
      </c>
      <c r="B19" s="79" t="s">
        <v>104</v>
      </c>
      <c r="C19" s="82" t="s">
        <v>404</v>
      </c>
      <c r="D19" s="78" t="s">
        <v>305</v>
      </c>
      <c r="E19" s="81" t="s">
        <v>306</v>
      </c>
      <c r="F19" s="95" t="s">
        <v>356</v>
      </c>
      <c r="G19" s="140">
        <v>6.9605142332415104E-2</v>
      </c>
      <c r="H19" s="140">
        <v>6.5932047750229594E-2</v>
      </c>
      <c r="I19" s="117">
        <f t="shared" si="5"/>
        <v>1.1116143250688708</v>
      </c>
      <c r="J19" s="117">
        <f t="shared" si="17"/>
        <v>0.10680991735537194</v>
      </c>
      <c r="K19" s="117">
        <f t="shared" si="18"/>
        <v>77.227526170798924</v>
      </c>
      <c r="L19" s="140">
        <v>3.6730945822E-3</v>
      </c>
      <c r="M19" s="117">
        <f t="shared" si="8"/>
        <v>3.6988062442754002E-2</v>
      </c>
      <c r="N19" s="117">
        <f t="shared" si="19"/>
        <v>1.5059687787019999E-3</v>
      </c>
      <c r="O19" s="117">
        <f t="shared" si="20"/>
        <v>0.64573002755076003</v>
      </c>
      <c r="P19" s="89">
        <f t="shared" si="21"/>
        <v>1.1486023875116249</v>
      </c>
      <c r="Q19" s="89">
        <f t="shared" si="22"/>
        <v>0.10831588613407395</v>
      </c>
      <c r="R19" s="237">
        <f t="shared" si="23"/>
        <v>77.873256198349679</v>
      </c>
      <c r="S19" s="243" t="s">
        <v>415</v>
      </c>
      <c r="T19" s="241">
        <v>1</v>
      </c>
      <c r="U19" s="211">
        <v>0.64</v>
      </c>
      <c r="V19" s="210">
        <v>0.55000000000000004</v>
      </c>
      <c r="W19" s="209">
        <v>0.8</v>
      </c>
      <c r="X19" s="208">
        <f t="shared" si="4"/>
        <v>0.73510552800744</v>
      </c>
      <c r="Y19" s="208">
        <f t="shared" si="10"/>
        <v>5.9573737373740672E-2</v>
      </c>
      <c r="Z19" s="208">
        <f t="shared" si="11"/>
        <v>62.298604958679746</v>
      </c>
      <c r="AA19" s="313" t="s">
        <v>397</v>
      </c>
    </row>
    <row r="20" spans="1:27" s="70" customFormat="1" ht="24" x14ac:dyDescent="0.2">
      <c r="A20" s="78" t="s">
        <v>308</v>
      </c>
      <c r="B20" s="79" t="s">
        <v>104</v>
      </c>
      <c r="C20" s="82" t="s">
        <v>404</v>
      </c>
      <c r="D20" s="78" t="s">
        <v>305</v>
      </c>
      <c r="E20" s="81" t="s">
        <v>306</v>
      </c>
      <c r="F20" s="95" t="s">
        <v>356</v>
      </c>
      <c r="G20" s="140">
        <v>4.0082644628099198E-2</v>
      </c>
      <c r="H20" s="140">
        <v>3.4550045913682298E-2</v>
      </c>
      <c r="I20" s="117">
        <f t="shared" si="5"/>
        <v>0.58251377410468352</v>
      </c>
      <c r="J20" s="117">
        <f t="shared" si="17"/>
        <v>5.5971074380165325E-2</v>
      </c>
      <c r="K20" s="117">
        <f t="shared" si="18"/>
        <v>40.469159779614344</v>
      </c>
      <c r="L20" s="140">
        <v>5.5325987143999998E-3</v>
      </c>
      <c r="M20" s="117">
        <f t="shared" si="8"/>
        <v>5.5713269054008002E-2</v>
      </c>
      <c r="N20" s="117">
        <f t="shared" si="19"/>
        <v>2.2683654729039999E-3</v>
      </c>
      <c r="O20" s="117">
        <f t="shared" si="20"/>
        <v>0.97263085399152005</v>
      </c>
      <c r="P20" s="89">
        <f t="shared" si="21"/>
        <v>0.6382270431586915</v>
      </c>
      <c r="Q20" s="89">
        <f t="shared" si="22"/>
        <v>5.8239439853069327E-2</v>
      </c>
      <c r="R20" s="237">
        <f t="shared" si="23"/>
        <v>41.441790633605862</v>
      </c>
      <c r="S20" s="243" t="s">
        <v>415</v>
      </c>
      <c r="T20" s="241">
        <v>1</v>
      </c>
      <c r="U20" s="211">
        <v>0.64</v>
      </c>
      <c r="V20" s="210">
        <v>0.55000000000000004</v>
      </c>
      <c r="W20" s="209">
        <v>0.8</v>
      </c>
      <c r="X20" s="208">
        <f t="shared" si="4"/>
        <v>0.40846530762156258</v>
      </c>
      <c r="Y20" s="208">
        <f t="shared" si="10"/>
        <v>3.2031691919188129E-2</v>
      </c>
      <c r="Z20" s="208">
        <f t="shared" si="11"/>
        <v>33.153432506884691</v>
      </c>
      <c r="AA20" s="313" t="s">
        <v>397</v>
      </c>
    </row>
    <row r="21" spans="1:27" s="70" customFormat="1" ht="24" x14ac:dyDescent="0.2">
      <c r="A21" s="78" t="s">
        <v>309</v>
      </c>
      <c r="B21" s="79" t="s">
        <v>104</v>
      </c>
      <c r="C21" s="82" t="s">
        <v>404</v>
      </c>
      <c r="D21" s="78" t="s">
        <v>305</v>
      </c>
      <c r="E21" s="81" t="s">
        <v>306</v>
      </c>
      <c r="F21" s="95" t="s">
        <v>356</v>
      </c>
      <c r="G21" s="140">
        <v>0.12</v>
      </c>
      <c r="H21" s="140">
        <v>0.11</v>
      </c>
      <c r="I21" s="117">
        <f t="shared" si="5"/>
        <v>1.8546</v>
      </c>
      <c r="J21" s="117">
        <f t="shared" si="17"/>
        <v>0.17820000000000003</v>
      </c>
      <c r="K21" s="117">
        <f t="shared" si="18"/>
        <v>128.84520000000001</v>
      </c>
      <c r="L21" s="140">
        <v>1.0514233241999999E-2</v>
      </c>
      <c r="M21" s="117">
        <f t="shared" si="8"/>
        <v>0.10587832874694</v>
      </c>
      <c r="N21" s="117">
        <f t="shared" si="19"/>
        <v>4.3108356292199997E-3</v>
      </c>
      <c r="O21" s="117">
        <f t="shared" si="20"/>
        <v>1.8484022039436001</v>
      </c>
      <c r="P21" s="89">
        <f t="shared" si="21"/>
        <v>1.9604783287469401</v>
      </c>
      <c r="Q21" s="89">
        <f t="shared" si="22"/>
        <v>0.18251083562922002</v>
      </c>
      <c r="R21" s="237">
        <f t="shared" si="23"/>
        <v>130.69360220394361</v>
      </c>
      <c r="S21" s="243" t="s">
        <v>415</v>
      </c>
      <c r="T21" s="241">
        <v>1</v>
      </c>
      <c r="U21" s="211">
        <v>0.64</v>
      </c>
      <c r="V21" s="210">
        <v>0.55000000000000004</v>
      </c>
      <c r="W21" s="209">
        <v>0.8</v>
      </c>
      <c r="X21" s="208">
        <f t="shared" si="4"/>
        <v>1.2547061303980416</v>
      </c>
      <c r="Y21" s="208">
        <f t="shared" si="10"/>
        <v>0.10038095959607102</v>
      </c>
      <c r="Z21" s="208">
        <f t="shared" si="11"/>
        <v>104.5548817631549</v>
      </c>
      <c r="AA21" s="313" t="s">
        <v>397</v>
      </c>
    </row>
    <row r="22" spans="1:27" s="70" customFormat="1" ht="24" x14ac:dyDescent="0.2">
      <c r="A22" s="78" t="s">
        <v>310</v>
      </c>
      <c r="B22" s="79" t="s">
        <v>104</v>
      </c>
      <c r="C22" s="82" t="s">
        <v>404</v>
      </c>
      <c r="D22" s="78" t="s">
        <v>305</v>
      </c>
      <c r="E22" s="81" t="s">
        <v>306</v>
      </c>
      <c r="F22" s="95" t="s">
        <v>356</v>
      </c>
      <c r="G22" s="140">
        <v>3.9669421487603301E-2</v>
      </c>
      <c r="H22" s="140">
        <v>3.6019283746556503E-2</v>
      </c>
      <c r="I22" s="117">
        <f t="shared" si="5"/>
        <v>0.60728512396694267</v>
      </c>
      <c r="J22" s="117">
        <f t="shared" si="17"/>
        <v>5.8351239669421538E-2</v>
      </c>
      <c r="K22" s="117">
        <f t="shared" si="18"/>
        <v>42.190107438016561</v>
      </c>
      <c r="L22" s="140">
        <v>3.650137741E-3</v>
      </c>
      <c r="M22" s="117">
        <f t="shared" si="8"/>
        <v>3.6756887051870003E-2</v>
      </c>
      <c r="N22" s="117">
        <f t="shared" si="19"/>
        <v>1.4965564738099999E-3</v>
      </c>
      <c r="O22" s="117">
        <f t="shared" si="20"/>
        <v>0.64169421486780009</v>
      </c>
      <c r="P22" s="89">
        <f t="shared" si="21"/>
        <v>0.64404201101881264</v>
      </c>
      <c r="Q22" s="89">
        <f t="shared" si="22"/>
        <v>5.9847796143231539E-2</v>
      </c>
      <c r="R22" s="237">
        <f t="shared" si="23"/>
        <v>42.831801652884359</v>
      </c>
      <c r="S22" s="243" t="s">
        <v>415</v>
      </c>
      <c r="T22" s="241">
        <v>1</v>
      </c>
      <c r="U22" s="211">
        <v>0.64</v>
      </c>
      <c r="V22" s="210">
        <v>0.55000000000000004</v>
      </c>
      <c r="W22" s="209">
        <v>0.8</v>
      </c>
      <c r="X22" s="208">
        <f t="shared" si="4"/>
        <v>0.4121868870520401</v>
      </c>
      <c r="Y22" s="208">
        <f t="shared" si="10"/>
        <v>3.2916287878777352E-2</v>
      </c>
      <c r="Z22" s="208">
        <f t="shared" si="11"/>
        <v>34.265441322307488</v>
      </c>
      <c r="AA22" s="313" t="s">
        <v>397</v>
      </c>
    </row>
    <row r="23" spans="1:27" s="71" customFormat="1" ht="24" x14ac:dyDescent="0.2">
      <c r="A23" s="78" t="s">
        <v>164</v>
      </c>
      <c r="B23" s="79" t="s">
        <v>106</v>
      </c>
      <c r="C23" s="82" t="s">
        <v>404</v>
      </c>
      <c r="D23" s="78" t="s">
        <v>165</v>
      </c>
      <c r="E23" s="81" t="s">
        <v>311</v>
      </c>
      <c r="F23" s="74">
        <v>42856</v>
      </c>
      <c r="G23" s="75">
        <v>0.63429999999999997</v>
      </c>
      <c r="H23" s="75">
        <v>0.1074</v>
      </c>
      <c r="I23" s="117">
        <f t="shared" si="5"/>
        <v>1.8107639999999998</v>
      </c>
      <c r="J23" s="117">
        <f t="shared" si="17"/>
        <v>0.173988</v>
      </c>
      <c r="K23" s="117">
        <f t="shared" si="18"/>
        <v>125.79976799999999</v>
      </c>
      <c r="L23" s="75">
        <v>0.52690000000000003</v>
      </c>
      <c r="M23" s="117">
        <f t="shared" si="8"/>
        <v>5.3058830000000006</v>
      </c>
      <c r="N23" s="117">
        <f t="shared" si="19"/>
        <v>0.216029</v>
      </c>
      <c r="O23" s="117">
        <f t="shared" si="20"/>
        <v>92.629020000000011</v>
      </c>
      <c r="P23" s="89">
        <f t="shared" si="21"/>
        <v>7.1166470000000004</v>
      </c>
      <c r="Q23" s="89">
        <f t="shared" si="22"/>
        <v>0.390017</v>
      </c>
      <c r="R23" s="237">
        <f t="shared" si="23"/>
        <v>218.428788</v>
      </c>
      <c r="S23" s="243" t="s">
        <v>415</v>
      </c>
      <c r="T23" s="241">
        <v>1</v>
      </c>
      <c r="U23" s="214">
        <v>0.64</v>
      </c>
      <c r="V23" s="213">
        <v>0.55000000000000004</v>
      </c>
      <c r="W23" s="212">
        <v>0.8</v>
      </c>
      <c r="X23" s="208">
        <f t="shared" si="4"/>
        <v>4.5546540800000006</v>
      </c>
      <c r="Y23" s="208">
        <f t="shared" si="10"/>
        <v>0.21450935000000002</v>
      </c>
      <c r="Z23" s="208">
        <f t="shared" si="11"/>
        <v>174.74303040000001</v>
      </c>
      <c r="AA23" s="313" t="s">
        <v>397</v>
      </c>
    </row>
    <row r="24" spans="1:27" s="70" customFormat="1" ht="24" x14ac:dyDescent="0.2">
      <c r="A24" s="78" t="s">
        <v>169</v>
      </c>
      <c r="B24" s="79" t="s">
        <v>104</v>
      </c>
      <c r="C24" s="82" t="s">
        <v>404</v>
      </c>
      <c r="D24" s="82" t="s">
        <v>170</v>
      </c>
      <c r="E24" s="81" t="s">
        <v>312</v>
      </c>
      <c r="F24" s="74">
        <v>42996</v>
      </c>
      <c r="G24" s="75">
        <v>0.12</v>
      </c>
      <c r="H24" s="75">
        <v>7.7499999999999999E-2</v>
      </c>
      <c r="I24" s="117">
        <f t="shared" si="5"/>
        <v>1.3066499999999999</v>
      </c>
      <c r="J24" s="117">
        <f t="shared" si="17"/>
        <v>0.12554999999999999</v>
      </c>
      <c r="K24" s="117">
        <f t="shared" si="18"/>
        <v>90.777299999999997</v>
      </c>
      <c r="L24" s="75">
        <v>0.1125</v>
      </c>
      <c r="M24" s="117">
        <f t="shared" si="8"/>
        <v>1.1328750000000001</v>
      </c>
      <c r="N24" s="117">
        <f t="shared" si="19"/>
        <v>4.6124999999999999E-2</v>
      </c>
      <c r="O24" s="117">
        <f t="shared" si="20"/>
        <v>19.777500000000003</v>
      </c>
      <c r="P24" s="89">
        <f t="shared" si="21"/>
        <v>2.4395249999999997</v>
      </c>
      <c r="Q24" s="89">
        <f t="shared" si="22"/>
        <v>0.17167499999999999</v>
      </c>
      <c r="R24" s="237">
        <f t="shared" si="23"/>
        <v>110.5548</v>
      </c>
      <c r="S24" s="243" t="s">
        <v>415</v>
      </c>
      <c r="T24" s="241">
        <v>1</v>
      </c>
      <c r="U24" s="212">
        <v>0.64</v>
      </c>
      <c r="V24" s="213">
        <v>0.55000000000000004</v>
      </c>
      <c r="W24" s="212">
        <v>0.8</v>
      </c>
      <c r="X24" s="208">
        <f t="shared" si="4"/>
        <v>1.5612959999999998</v>
      </c>
      <c r="Y24" s="208">
        <f t="shared" si="10"/>
        <v>9.4421249999999998E-2</v>
      </c>
      <c r="Z24" s="208">
        <f t="shared" si="11"/>
        <v>88.443840000000009</v>
      </c>
      <c r="AA24" s="313" t="s">
        <v>397</v>
      </c>
    </row>
    <row r="25" spans="1:27" s="70" customFormat="1" ht="24" x14ac:dyDescent="0.2">
      <c r="A25" s="78" t="s">
        <v>167</v>
      </c>
      <c r="B25" s="79" t="s">
        <v>104</v>
      </c>
      <c r="C25" s="82" t="s">
        <v>404</v>
      </c>
      <c r="D25" s="82" t="s">
        <v>168</v>
      </c>
      <c r="E25" s="81" t="s">
        <v>312</v>
      </c>
      <c r="F25" s="74">
        <v>42996</v>
      </c>
      <c r="G25" s="75">
        <v>0.08</v>
      </c>
      <c r="H25" s="75">
        <v>5.0299999999999997E-2</v>
      </c>
      <c r="I25" s="117">
        <f t="shared" si="5"/>
        <v>0.84805799999999998</v>
      </c>
      <c r="J25" s="117">
        <f t="shared" si="17"/>
        <v>8.1486000000000003E-2</v>
      </c>
      <c r="K25" s="117">
        <f t="shared" si="18"/>
        <v>58.917395999999997</v>
      </c>
      <c r="L25" s="75">
        <v>2.9700000000000001E-2</v>
      </c>
      <c r="M25" s="117">
        <f t="shared" si="8"/>
        <v>0.29907900000000004</v>
      </c>
      <c r="N25" s="117">
        <f t="shared" si="19"/>
        <v>1.2177E-2</v>
      </c>
      <c r="O25" s="117">
        <f t="shared" si="20"/>
        <v>5.2212600000000009</v>
      </c>
      <c r="P25" s="89">
        <f t="shared" si="21"/>
        <v>1.1471370000000001</v>
      </c>
      <c r="Q25" s="89">
        <f t="shared" si="22"/>
        <v>9.3662999999999996E-2</v>
      </c>
      <c r="R25" s="237">
        <f t="shared" si="23"/>
        <v>64.138655999999997</v>
      </c>
      <c r="S25" s="243" t="s">
        <v>415</v>
      </c>
      <c r="T25" s="241">
        <v>1</v>
      </c>
      <c r="U25" s="212">
        <v>0.64</v>
      </c>
      <c r="V25" s="213">
        <v>0.55000000000000004</v>
      </c>
      <c r="W25" s="212">
        <v>0.8</v>
      </c>
      <c r="X25" s="208">
        <f t="shared" si="4"/>
        <v>0.7341676800000001</v>
      </c>
      <c r="Y25" s="208">
        <f t="shared" si="10"/>
        <v>5.1514650000000002E-2</v>
      </c>
      <c r="Z25" s="208">
        <f t="shared" si="11"/>
        <v>51.310924800000002</v>
      </c>
      <c r="AA25" s="313" t="s">
        <v>397</v>
      </c>
    </row>
    <row r="26" spans="1:27" s="70" customFormat="1" ht="24" x14ac:dyDescent="0.2">
      <c r="A26" s="78" t="s">
        <v>313</v>
      </c>
      <c r="B26" s="79" t="s">
        <v>104</v>
      </c>
      <c r="C26" s="82" t="s">
        <v>405</v>
      </c>
      <c r="D26" s="78" t="s">
        <v>314</v>
      </c>
      <c r="E26" s="81" t="s">
        <v>306</v>
      </c>
      <c r="F26" s="74" t="s">
        <v>356</v>
      </c>
      <c r="G26" s="140">
        <v>0.56496786042240599</v>
      </c>
      <c r="H26" s="140">
        <v>0.12252066115702499</v>
      </c>
      <c r="I26" s="117">
        <f t="shared" si="5"/>
        <v>2.0656983471074413</v>
      </c>
      <c r="J26" s="117">
        <f t="shared" si="17"/>
        <v>0.1984834710743805</v>
      </c>
      <c r="K26" s="117">
        <f t="shared" si="18"/>
        <v>143.51090082644652</v>
      </c>
      <c r="L26" s="140">
        <v>0.44244719926999998</v>
      </c>
      <c r="M26" s="117">
        <f t="shared" si="8"/>
        <v>4.4554432966488999</v>
      </c>
      <c r="N26" s="117">
        <f t="shared" si="19"/>
        <v>0.18140335170069999</v>
      </c>
      <c r="O26" s="117">
        <f t="shared" si="20"/>
        <v>77.782217631666001</v>
      </c>
      <c r="P26" s="89">
        <f t="shared" si="21"/>
        <v>6.5211416437563408</v>
      </c>
      <c r="Q26" s="89">
        <f t="shared" si="22"/>
        <v>0.37988682277508046</v>
      </c>
      <c r="R26" s="237">
        <f t="shared" si="23"/>
        <v>221.29311845811253</v>
      </c>
      <c r="S26" s="243" t="s">
        <v>415</v>
      </c>
      <c r="T26" s="241">
        <v>1.25</v>
      </c>
      <c r="U26" s="214">
        <v>0.9</v>
      </c>
      <c r="V26" s="213">
        <v>0.9</v>
      </c>
      <c r="W26" s="212">
        <v>0.8</v>
      </c>
      <c r="X26" s="208">
        <f t="shared" si="4"/>
        <v>5.8690274793807067</v>
      </c>
      <c r="Y26" s="208">
        <f t="shared" si="10"/>
        <v>0.34189814049757244</v>
      </c>
      <c r="Z26" s="208">
        <f t="shared" si="11"/>
        <v>177.03449476649004</v>
      </c>
      <c r="AA26" s="313" t="s">
        <v>397</v>
      </c>
    </row>
    <row r="27" spans="1:27" s="70" customFormat="1" ht="24" x14ac:dyDescent="0.2">
      <c r="A27" s="78" t="s">
        <v>315</v>
      </c>
      <c r="B27" s="79" t="s">
        <v>104</v>
      </c>
      <c r="C27" s="82" t="s">
        <v>405</v>
      </c>
      <c r="D27" s="78" t="s">
        <v>314</v>
      </c>
      <c r="E27" s="81" t="s">
        <v>306</v>
      </c>
      <c r="F27" s="74" t="s">
        <v>356</v>
      </c>
      <c r="G27" s="140">
        <v>1.1623048668503199E-2</v>
      </c>
      <c r="H27" s="140">
        <v>0</v>
      </c>
      <c r="I27" s="117">
        <f t="shared" si="5"/>
        <v>0</v>
      </c>
      <c r="J27" s="117">
        <f t="shared" si="17"/>
        <v>0</v>
      </c>
      <c r="K27" s="117">
        <f t="shared" si="18"/>
        <v>0</v>
      </c>
      <c r="L27" s="140">
        <v>1.1623048669E-2</v>
      </c>
      <c r="M27" s="117">
        <f t="shared" si="8"/>
        <v>0.11704410009683</v>
      </c>
      <c r="N27" s="117">
        <f t="shared" si="19"/>
        <v>4.76544995429E-3</v>
      </c>
      <c r="O27" s="117">
        <f t="shared" si="20"/>
        <v>2.0433319560102001</v>
      </c>
      <c r="P27" s="89">
        <f t="shared" si="21"/>
        <v>0.11704410009683</v>
      </c>
      <c r="Q27" s="89">
        <f t="shared" si="22"/>
        <v>4.76544995429E-3</v>
      </c>
      <c r="R27" s="237">
        <f t="shared" si="23"/>
        <v>2.0433319560102001</v>
      </c>
      <c r="S27" s="243" t="s">
        <v>415</v>
      </c>
      <c r="T27" s="241">
        <v>1.25</v>
      </c>
      <c r="U27" s="214">
        <v>0.9</v>
      </c>
      <c r="V27" s="213">
        <v>0.9</v>
      </c>
      <c r="W27" s="212">
        <v>0.8</v>
      </c>
      <c r="X27" s="208">
        <f t="shared" si="4"/>
        <v>0.105339690087147</v>
      </c>
      <c r="Y27" s="208">
        <f t="shared" si="10"/>
        <v>4.2889049588609998E-3</v>
      </c>
      <c r="Z27" s="208">
        <f t="shared" si="11"/>
        <v>1.6346655648081603</v>
      </c>
      <c r="AA27" s="313" t="s">
        <v>397</v>
      </c>
    </row>
    <row r="28" spans="1:27" s="70" customFormat="1" ht="24" x14ac:dyDescent="0.2">
      <c r="A28" s="78" t="s">
        <v>316</v>
      </c>
      <c r="B28" s="79" t="s">
        <v>104</v>
      </c>
      <c r="C28" s="82" t="s">
        <v>405</v>
      </c>
      <c r="D28" s="78" t="s">
        <v>314</v>
      </c>
      <c r="E28" s="81" t="s">
        <v>306</v>
      </c>
      <c r="F28" s="74" t="s">
        <v>356</v>
      </c>
      <c r="G28" s="140">
        <v>2.5436179981634499E-2</v>
      </c>
      <c r="H28" s="140">
        <v>1.81588613406795E-2</v>
      </c>
      <c r="I28" s="117">
        <f t="shared" si="5"/>
        <v>0.30615840220385637</v>
      </c>
      <c r="J28" s="117">
        <f t="shared" si="17"/>
        <v>2.9417355371900794E-2</v>
      </c>
      <c r="K28" s="117">
        <f t="shared" si="18"/>
        <v>21.269837465564713</v>
      </c>
      <c r="L28" s="140">
        <v>7.2773186410000001E-3</v>
      </c>
      <c r="M28" s="117">
        <f t="shared" si="8"/>
        <v>7.3282598714870001E-2</v>
      </c>
      <c r="N28" s="117">
        <f t="shared" si="19"/>
        <v>2.9837006428099998E-3</v>
      </c>
      <c r="O28" s="117">
        <f t="shared" si="20"/>
        <v>1.2793526170878</v>
      </c>
      <c r="P28" s="89">
        <f t="shared" si="21"/>
        <v>0.37944100091872635</v>
      </c>
      <c r="Q28" s="89">
        <f t="shared" si="22"/>
        <v>3.2401056014710793E-2</v>
      </c>
      <c r="R28" s="237">
        <f t="shared" si="23"/>
        <v>22.549190082652512</v>
      </c>
      <c r="S28" s="243" t="s">
        <v>415</v>
      </c>
      <c r="T28" s="241">
        <v>1.25</v>
      </c>
      <c r="U28" s="214">
        <v>0.9</v>
      </c>
      <c r="V28" s="213">
        <v>0.9</v>
      </c>
      <c r="W28" s="212">
        <v>0.8</v>
      </c>
      <c r="X28" s="208">
        <f t="shared" si="4"/>
        <v>0.34149690082685374</v>
      </c>
      <c r="Y28" s="208">
        <f t="shared" si="10"/>
        <v>2.9160950413239715E-2</v>
      </c>
      <c r="Z28" s="208">
        <f t="shared" si="11"/>
        <v>18.03935206612201</v>
      </c>
      <c r="AA28" s="313" t="s">
        <v>397</v>
      </c>
    </row>
    <row r="29" spans="1:27" s="70" customFormat="1" ht="24" x14ac:dyDescent="0.2">
      <c r="A29" s="78" t="s">
        <v>317</v>
      </c>
      <c r="B29" s="79" t="s">
        <v>104</v>
      </c>
      <c r="C29" s="82" t="s">
        <v>405</v>
      </c>
      <c r="D29" s="78" t="s">
        <v>314</v>
      </c>
      <c r="E29" s="81" t="s">
        <v>306</v>
      </c>
      <c r="F29" s="74" t="s">
        <v>356</v>
      </c>
      <c r="G29" s="140">
        <v>0.62</v>
      </c>
      <c r="H29" s="140">
        <v>0.102539026629936</v>
      </c>
      <c r="I29" s="117">
        <f t="shared" si="5"/>
        <v>1.7288079889807209</v>
      </c>
      <c r="J29" s="117">
        <f t="shared" si="17"/>
        <v>0.16611322314049631</v>
      </c>
      <c r="K29" s="117">
        <f t="shared" si="18"/>
        <v>120.10601267217663</v>
      </c>
      <c r="L29" s="140">
        <v>0.53</v>
      </c>
      <c r="M29" s="117">
        <f t="shared" si="8"/>
        <v>5.3371000000000004</v>
      </c>
      <c r="N29" s="117">
        <f t="shared" si="19"/>
        <v>0.21729999999999999</v>
      </c>
      <c r="O29" s="117">
        <f t="shared" si="20"/>
        <v>93.174000000000007</v>
      </c>
      <c r="P29" s="89">
        <f t="shared" si="21"/>
        <v>7.0659079889807215</v>
      </c>
      <c r="Q29" s="89">
        <f t="shared" si="22"/>
        <v>0.38341322314049631</v>
      </c>
      <c r="R29" s="237">
        <f t="shared" si="23"/>
        <v>213.28001267217664</v>
      </c>
      <c r="S29" s="243" t="s">
        <v>415</v>
      </c>
      <c r="T29" s="241">
        <v>1.25</v>
      </c>
      <c r="U29" s="214">
        <v>0.9</v>
      </c>
      <c r="V29" s="213">
        <v>0.9</v>
      </c>
      <c r="W29" s="212">
        <v>0.8</v>
      </c>
      <c r="X29" s="208">
        <f t="shared" si="4"/>
        <v>6.3593171900826491</v>
      </c>
      <c r="Y29" s="208">
        <f t="shared" si="10"/>
        <v>0.34507190082644668</v>
      </c>
      <c r="Z29" s="208">
        <f t="shared" si="11"/>
        <v>170.62401013774132</v>
      </c>
      <c r="AA29" s="313" t="s">
        <v>397</v>
      </c>
    </row>
    <row r="30" spans="1:27" s="71" customFormat="1" ht="24" x14ac:dyDescent="0.2">
      <c r="A30" s="97" t="s">
        <v>181</v>
      </c>
      <c r="B30" s="79" t="s">
        <v>104</v>
      </c>
      <c r="C30" s="97" t="s">
        <v>406</v>
      </c>
      <c r="D30" s="142" t="s">
        <v>182</v>
      </c>
      <c r="E30" s="79" t="s">
        <v>318</v>
      </c>
      <c r="F30" s="96">
        <v>42005</v>
      </c>
      <c r="G30" s="97">
        <v>4.05</v>
      </c>
      <c r="H30" s="97">
        <v>1.4</v>
      </c>
      <c r="I30" s="117">
        <f t="shared" si="5"/>
        <v>23.603999999999999</v>
      </c>
      <c r="J30" s="117">
        <f t="shared" si="17"/>
        <v>2.2679999999999998</v>
      </c>
      <c r="K30" s="117">
        <f t="shared" si="18"/>
        <v>1639.8479999999997</v>
      </c>
      <c r="L30" s="142">
        <v>2.64</v>
      </c>
      <c r="M30" s="117">
        <f t="shared" si="8"/>
        <v>26.584800000000001</v>
      </c>
      <c r="N30" s="117">
        <f t="shared" si="19"/>
        <v>1.0824</v>
      </c>
      <c r="O30" s="117">
        <f t="shared" si="20"/>
        <v>464.11200000000008</v>
      </c>
      <c r="P30" s="89">
        <f t="shared" si="21"/>
        <v>50.188800000000001</v>
      </c>
      <c r="Q30" s="89">
        <f t="shared" si="22"/>
        <v>3.3503999999999996</v>
      </c>
      <c r="R30" s="237">
        <f t="shared" si="23"/>
        <v>2103.96</v>
      </c>
      <c r="S30" s="243" t="s">
        <v>328</v>
      </c>
      <c r="T30" s="241">
        <v>1</v>
      </c>
      <c r="U30" s="213">
        <v>0.92</v>
      </c>
      <c r="V30" s="212">
        <v>0.93</v>
      </c>
      <c r="W30" s="212">
        <f>0.0326*(T30)^5 - 0.2806*(T30)^4 + 0.9816*(T30)^3 - 1.8039*(T30)^2 + 1.8292*(T30) - 0.0098</f>
        <v>0.74909999999999988</v>
      </c>
      <c r="X30" s="208">
        <f t="shared" si="4"/>
        <v>46.173696</v>
      </c>
      <c r="Y30" s="208">
        <f t="shared" si="10"/>
        <v>3.115872</v>
      </c>
      <c r="Z30" s="208">
        <f t="shared" si="11"/>
        <v>1576.0764359999998</v>
      </c>
      <c r="AA30" s="313" t="s">
        <v>407</v>
      </c>
    </row>
    <row r="31" spans="1:27" s="72" customFormat="1" ht="24" x14ac:dyDescent="0.2">
      <c r="A31" s="78" t="s">
        <v>179</v>
      </c>
      <c r="B31" s="79" t="s">
        <v>104</v>
      </c>
      <c r="C31" s="82" t="s">
        <v>408</v>
      </c>
      <c r="D31" s="78" t="s">
        <v>180</v>
      </c>
      <c r="E31" s="79" t="s">
        <v>301</v>
      </c>
      <c r="F31" s="74">
        <v>42419</v>
      </c>
      <c r="G31" s="75">
        <v>3.4864000000000002</v>
      </c>
      <c r="H31" s="75">
        <v>3.4864000000000002</v>
      </c>
      <c r="I31" s="117">
        <f t="shared" si="5"/>
        <v>58.780704</v>
      </c>
      <c r="J31" s="117">
        <f t="shared" si="17"/>
        <v>5.6479680000000005</v>
      </c>
      <c r="K31" s="117">
        <f t="shared" si="18"/>
        <v>4083.6900479999999</v>
      </c>
      <c r="L31" s="75">
        <v>0</v>
      </c>
      <c r="M31" s="117">
        <f t="shared" si="8"/>
        <v>0</v>
      </c>
      <c r="N31" s="117">
        <f t="shared" si="19"/>
        <v>0</v>
      </c>
      <c r="O31" s="117">
        <f t="shared" si="20"/>
        <v>0</v>
      </c>
      <c r="P31" s="89">
        <f t="shared" si="21"/>
        <v>58.780704</v>
      </c>
      <c r="Q31" s="89">
        <f t="shared" si="22"/>
        <v>5.6479680000000005</v>
      </c>
      <c r="R31" s="237">
        <f t="shared" si="23"/>
        <v>4083.6900479999999</v>
      </c>
      <c r="S31" s="243" t="s">
        <v>328</v>
      </c>
      <c r="T31" s="242">
        <v>0.5</v>
      </c>
      <c r="U31" s="213">
        <v>0.92</v>
      </c>
      <c r="V31" s="212">
        <v>0.93</v>
      </c>
      <c r="W31" s="212">
        <v>0.7</v>
      </c>
      <c r="X31" s="208">
        <f t="shared" si="4"/>
        <v>54.078247680000004</v>
      </c>
      <c r="Y31" s="208">
        <f t="shared" si="10"/>
        <v>5.252610240000001</v>
      </c>
      <c r="Z31" s="208">
        <f t="shared" si="11"/>
        <v>2858.5830335999999</v>
      </c>
      <c r="AA31" s="313" t="s">
        <v>397</v>
      </c>
    </row>
    <row r="32" spans="1:27" s="72" customFormat="1" ht="24" x14ac:dyDescent="0.2">
      <c r="A32" s="78" t="s">
        <v>319</v>
      </c>
      <c r="B32" s="79" t="s">
        <v>104</v>
      </c>
      <c r="C32" s="82" t="s">
        <v>408</v>
      </c>
      <c r="D32" s="78" t="s">
        <v>320</v>
      </c>
      <c r="E32" s="81" t="s">
        <v>306</v>
      </c>
      <c r="F32" s="74" t="s">
        <v>356</v>
      </c>
      <c r="G32" s="141">
        <v>0.116230486685032</v>
      </c>
      <c r="H32" s="141">
        <v>0.111547291092746</v>
      </c>
      <c r="I32" s="117">
        <f t="shared" si="5"/>
        <v>1.8806873278236975</v>
      </c>
      <c r="J32" s="117">
        <f t="shared" si="17"/>
        <v>0.18070661157024853</v>
      </c>
      <c r="K32" s="117">
        <f t="shared" si="18"/>
        <v>130.65757300275524</v>
      </c>
      <c r="L32" s="141">
        <v>4.6831955923000001E-3</v>
      </c>
      <c r="M32" s="117">
        <f t="shared" si="8"/>
        <v>4.7159779614461002E-2</v>
      </c>
      <c r="N32" s="117">
        <f t="shared" si="19"/>
        <v>1.9201101928429999E-3</v>
      </c>
      <c r="O32" s="117">
        <f t="shared" si="20"/>
        <v>0.82330578512634012</v>
      </c>
      <c r="P32" s="89">
        <f t="shared" si="21"/>
        <v>1.9278471074381585</v>
      </c>
      <c r="Q32" s="89">
        <f t="shared" si="22"/>
        <v>0.18262672176309153</v>
      </c>
      <c r="R32" s="237">
        <f t="shared" si="23"/>
        <v>131.48087878788158</v>
      </c>
      <c r="S32" s="243" t="s">
        <v>328</v>
      </c>
      <c r="T32" s="241">
        <v>1</v>
      </c>
      <c r="U32" s="120">
        <v>0.59</v>
      </c>
      <c r="V32" s="94">
        <v>0.59</v>
      </c>
      <c r="W32" s="212">
        <f t="shared" ref="W32:W40" si="24">0.0326*(T32)^5 - 0.2806*(T32)^4 + 0.9816*(T32)^3 - 1.8039*(T32)^2 + 1.8292*(T32) - 0.0098</f>
        <v>0.74909999999999988</v>
      </c>
      <c r="X32" s="208">
        <f t="shared" si="4"/>
        <v>1.1374297933885134</v>
      </c>
      <c r="Y32" s="208">
        <f t="shared" si="10"/>
        <v>0.107749765840224</v>
      </c>
      <c r="Z32" s="208">
        <f t="shared" si="11"/>
        <v>98.492326300002077</v>
      </c>
      <c r="AA32" s="313" t="s">
        <v>407</v>
      </c>
    </row>
    <row r="33" spans="1:30" s="72" customFormat="1" ht="24" x14ac:dyDescent="0.2">
      <c r="A33" s="78" t="s">
        <v>321</v>
      </c>
      <c r="B33" s="79" t="s">
        <v>104</v>
      </c>
      <c r="C33" s="82" t="s">
        <v>408</v>
      </c>
      <c r="D33" s="78" t="s">
        <v>320</v>
      </c>
      <c r="E33" s="81" t="s">
        <v>306</v>
      </c>
      <c r="F33" s="74" t="s">
        <v>356</v>
      </c>
      <c r="G33" s="141">
        <v>0.20482093663911799</v>
      </c>
      <c r="H33" s="141">
        <v>0.20018365472910901</v>
      </c>
      <c r="I33" s="117">
        <f t="shared" si="5"/>
        <v>3.3750964187327779</v>
      </c>
      <c r="J33" s="117">
        <f t="shared" si="17"/>
        <v>0.32429752066115664</v>
      </c>
      <c r="K33" s="117">
        <f t="shared" si="18"/>
        <v>234.47911845729996</v>
      </c>
      <c r="L33" s="141">
        <v>4.6372819099999999E-3</v>
      </c>
      <c r="M33" s="117">
        <f t="shared" si="8"/>
        <v>4.6697428833699997E-2</v>
      </c>
      <c r="N33" s="117">
        <f t="shared" si="19"/>
        <v>1.9012855830999999E-3</v>
      </c>
      <c r="O33" s="117">
        <f t="shared" si="20"/>
        <v>0.81523415977800007</v>
      </c>
      <c r="P33" s="89">
        <f t="shared" si="21"/>
        <v>3.421793847566478</v>
      </c>
      <c r="Q33" s="89">
        <f t="shared" si="22"/>
        <v>0.32619880624425662</v>
      </c>
      <c r="R33" s="237">
        <f t="shared" si="23"/>
        <v>235.29435261707795</v>
      </c>
      <c r="S33" s="243" t="s">
        <v>328</v>
      </c>
      <c r="T33" s="241">
        <v>1</v>
      </c>
      <c r="U33" s="120">
        <v>0.59</v>
      </c>
      <c r="V33" s="94">
        <v>0.59</v>
      </c>
      <c r="W33" s="212">
        <f t="shared" si="24"/>
        <v>0.74909999999999988</v>
      </c>
      <c r="X33" s="208">
        <f t="shared" si="4"/>
        <v>2.0188583700642218</v>
      </c>
      <c r="Y33" s="208">
        <f t="shared" si="10"/>
        <v>0.19245729568411141</v>
      </c>
      <c r="Z33" s="208">
        <f t="shared" si="11"/>
        <v>176.25899954545307</v>
      </c>
      <c r="AA33" s="313" t="s">
        <v>407</v>
      </c>
    </row>
    <row r="34" spans="1:30" s="72" customFormat="1" ht="24" x14ac:dyDescent="0.2">
      <c r="A34" s="78" t="s">
        <v>322</v>
      </c>
      <c r="B34" s="79" t="s">
        <v>104</v>
      </c>
      <c r="C34" s="82" t="s">
        <v>408</v>
      </c>
      <c r="D34" s="78" t="s">
        <v>320</v>
      </c>
      <c r="E34" s="81" t="s">
        <v>306</v>
      </c>
      <c r="F34" s="74" t="s">
        <v>356</v>
      </c>
      <c r="G34" s="141">
        <v>0.28999999999999998</v>
      </c>
      <c r="H34" s="141">
        <v>0.27435720844811801</v>
      </c>
      <c r="I34" s="117">
        <f t="shared" si="5"/>
        <v>4.6256625344352695</v>
      </c>
      <c r="J34" s="117">
        <f t="shared" si="17"/>
        <v>0.44445867768595121</v>
      </c>
      <c r="K34" s="117">
        <f t="shared" si="18"/>
        <v>321.36008539944959</v>
      </c>
      <c r="L34" s="141">
        <v>2.0844811753999999E-2</v>
      </c>
      <c r="M34" s="117">
        <f t="shared" si="8"/>
        <v>0.20990725436277999</v>
      </c>
      <c r="N34" s="117">
        <f t="shared" si="19"/>
        <v>8.5463728191399989E-3</v>
      </c>
      <c r="O34" s="117">
        <f t="shared" si="20"/>
        <v>3.6645179063532001</v>
      </c>
      <c r="P34" s="89">
        <f t="shared" si="21"/>
        <v>4.8355697887980496</v>
      </c>
      <c r="Q34" s="89">
        <f t="shared" si="22"/>
        <v>0.45300505050509121</v>
      </c>
      <c r="R34" s="237">
        <f t="shared" si="23"/>
        <v>325.02460330580277</v>
      </c>
      <c r="S34" s="243" t="s">
        <v>328</v>
      </c>
      <c r="T34" s="241">
        <v>1</v>
      </c>
      <c r="U34" s="120">
        <v>0.59</v>
      </c>
      <c r="V34" s="94">
        <v>0.59</v>
      </c>
      <c r="W34" s="212">
        <f t="shared" si="24"/>
        <v>0.74909999999999988</v>
      </c>
      <c r="X34" s="208">
        <f t="shared" si="4"/>
        <v>2.852986175390849</v>
      </c>
      <c r="Y34" s="208">
        <f t="shared" si="10"/>
        <v>0.2672729797980038</v>
      </c>
      <c r="Z34" s="208">
        <f t="shared" si="11"/>
        <v>243.47593033637682</v>
      </c>
      <c r="AA34" s="313" t="s">
        <v>407</v>
      </c>
    </row>
    <row r="35" spans="1:30" s="72" customFormat="1" ht="24" x14ac:dyDescent="0.2">
      <c r="A35" s="78" t="s">
        <v>323</v>
      </c>
      <c r="B35" s="79" t="s">
        <v>104</v>
      </c>
      <c r="C35" s="82" t="s">
        <v>408</v>
      </c>
      <c r="D35" s="78" t="s">
        <v>320</v>
      </c>
      <c r="E35" s="81" t="s">
        <v>306</v>
      </c>
      <c r="F35" s="74" t="s">
        <v>356</v>
      </c>
      <c r="G35" s="141">
        <v>3.8131313131313099E-2</v>
      </c>
      <c r="H35" s="141">
        <v>3.5376492194674002E-2</v>
      </c>
      <c r="I35" s="117">
        <f t="shared" si="5"/>
        <v>0.5964476584022036</v>
      </c>
      <c r="J35" s="117">
        <f t="shared" si="17"/>
        <v>5.7309917355371887E-2</v>
      </c>
      <c r="K35" s="117">
        <f t="shared" si="18"/>
        <v>41.437192837465552</v>
      </c>
      <c r="L35" s="141">
        <v>2.7548209366000001E-3</v>
      </c>
      <c r="M35" s="117">
        <f t="shared" si="8"/>
        <v>2.7741046831562002E-2</v>
      </c>
      <c r="N35" s="117">
        <f t="shared" si="19"/>
        <v>1.1294765840059999E-3</v>
      </c>
      <c r="O35" s="117">
        <f t="shared" si="20"/>
        <v>0.48429752065428006</v>
      </c>
      <c r="P35" s="89">
        <f t="shared" si="21"/>
        <v>0.62418870523376557</v>
      </c>
      <c r="Q35" s="89">
        <f t="shared" si="22"/>
        <v>5.8439393939377887E-2</v>
      </c>
      <c r="R35" s="237">
        <f t="shared" si="23"/>
        <v>41.921490358119833</v>
      </c>
      <c r="S35" s="243" t="s">
        <v>328</v>
      </c>
      <c r="T35" s="241">
        <v>1</v>
      </c>
      <c r="U35" s="120">
        <v>0.59</v>
      </c>
      <c r="V35" s="94">
        <v>0.59</v>
      </c>
      <c r="W35" s="212">
        <f t="shared" si="24"/>
        <v>0.74909999999999988</v>
      </c>
      <c r="X35" s="208">
        <f t="shared" si="4"/>
        <v>0.36827133608792167</v>
      </c>
      <c r="Y35" s="208">
        <f t="shared" si="10"/>
        <v>3.4479242424232955E-2</v>
      </c>
      <c r="Z35" s="208">
        <f t="shared" si="11"/>
        <v>31.403388427267561</v>
      </c>
      <c r="AA35" s="313" t="s">
        <v>407</v>
      </c>
    </row>
    <row r="36" spans="1:30" s="72" customFormat="1" ht="24" x14ac:dyDescent="0.2">
      <c r="A36" s="78" t="s">
        <v>324</v>
      </c>
      <c r="B36" s="79" t="s">
        <v>104</v>
      </c>
      <c r="C36" s="82" t="s">
        <v>408</v>
      </c>
      <c r="D36" s="78" t="s">
        <v>320</v>
      </c>
      <c r="E36" s="81" t="s">
        <v>306</v>
      </c>
      <c r="F36" s="74" t="s">
        <v>356</v>
      </c>
      <c r="G36" s="141">
        <v>0.141620752984389</v>
      </c>
      <c r="H36" s="141">
        <v>0.141620752984389</v>
      </c>
      <c r="I36" s="117">
        <f>16.86*H36</f>
        <v>2.3877258953167986</v>
      </c>
      <c r="J36" s="117">
        <f t="shared" si="17"/>
        <v>0.22942561983471019</v>
      </c>
      <c r="K36" s="117">
        <f t="shared" si="18"/>
        <v>165.88322038567452</v>
      </c>
      <c r="L36" s="141">
        <v>0</v>
      </c>
      <c r="M36" s="117">
        <f t="shared" si="8"/>
        <v>0</v>
      </c>
      <c r="N36" s="117">
        <f t="shared" si="19"/>
        <v>0</v>
      </c>
      <c r="O36" s="117">
        <f t="shared" si="20"/>
        <v>0</v>
      </c>
      <c r="P36" s="89">
        <f t="shared" si="21"/>
        <v>2.3877258953167986</v>
      </c>
      <c r="Q36" s="89">
        <f t="shared" si="22"/>
        <v>0.22942561983471019</v>
      </c>
      <c r="R36" s="237">
        <f t="shared" si="23"/>
        <v>165.88322038567452</v>
      </c>
      <c r="S36" s="243" t="s">
        <v>328</v>
      </c>
      <c r="T36" s="241">
        <v>1</v>
      </c>
      <c r="U36" s="120">
        <v>0.59</v>
      </c>
      <c r="V36" s="94">
        <v>0.59</v>
      </c>
      <c r="W36" s="212">
        <f t="shared" si="24"/>
        <v>0.74909999999999988</v>
      </c>
      <c r="X36" s="208">
        <f t="shared" si="4"/>
        <v>1.408758278236911</v>
      </c>
      <c r="Y36" s="208">
        <f t="shared" si="10"/>
        <v>0.135361115702479</v>
      </c>
      <c r="Z36" s="208">
        <f t="shared" si="11"/>
        <v>124.26312039090877</v>
      </c>
      <c r="AA36" s="313" t="s">
        <v>407</v>
      </c>
    </row>
    <row r="37" spans="1:30" s="72" customFormat="1" ht="24" x14ac:dyDescent="0.2">
      <c r="A37" s="78" t="s">
        <v>325</v>
      </c>
      <c r="B37" s="79" t="s">
        <v>104</v>
      </c>
      <c r="C37" s="82" t="s">
        <v>408</v>
      </c>
      <c r="D37" s="78" t="s">
        <v>320</v>
      </c>
      <c r="E37" s="81" t="s">
        <v>306</v>
      </c>
      <c r="F37" s="74" t="s">
        <v>356</v>
      </c>
      <c r="G37" s="141">
        <v>0.17</v>
      </c>
      <c r="H37" s="141">
        <v>0.103030303030303</v>
      </c>
      <c r="I37" s="117">
        <f t="shared" si="5"/>
        <v>1.7370909090909086</v>
      </c>
      <c r="J37" s="117">
        <f t="shared" si="17"/>
        <v>0.16690909090909087</v>
      </c>
      <c r="K37" s="117">
        <f t="shared" si="18"/>
        <v>120.6814545454545</v>
      </c>
      <c r="L37" s="141">
        <v>7.0000000000000007E-2</v>
      </c>
      <c r="M37" s="117">
        <f t="shared" si="8"/>
        <v>0.70490000000000008</v>
      </c>
      <c r="N37" s="117">
        <f t="shared" si="19"/>
        <v>2.87E-2</v>
      </c>
      <c r="O37" s="117">
        <f t="shared" si="20"/>
        <v>12.306000000000003</v>
      </c>
      <c r="P37" s="89">
        <f t="shared" si="21"/>
        <v>2.4419909090909089</v>
      </c>
      <c r="Q37" s="89">
        <f t="shared" si="22"/>
        <v>0.19560909090909087</v>
      </c>
      <c r="R37" s="237">
        <f t="shared" si="23"/>
        <v>132.98745454545451</v>
      </c>
      <c r="S37" s="243" t="s">
        <v>328</v>
      </c>
      <c r="T37" s="241">
        <v>1</v>
      </c>
      <c r="U37" s="120">
        <v>0.59</v>
      </c>
      <c r="V37" s="94">
        <v>0.59</v>
      </c>
      <c r="W37" s="212">
        <f t="shared" si="24"/>
        <v>0.74909999999999988</v>
      </c>
      <c r="X37" s="208">
        <f t="shared" si="4"/>
        <v>1.4407746363636362</v>
      </c>
      <c r="Y37" s="208">
        <f t="shared" si="10"/>
        <v>0.1154093636363636</v>
      </c>
      <c r="Z37" s="208">
        <f t="shared" si="11"/>
        <v>99.620902199999961</v>
      </c>
      <c r="AA37" s="313" t="s">
        <v>407</v>
      </c>
    </row>
    <row r="38" spans="1:30" s="72" customFormat="1" ht="24" x14ac:dyDescent="0.2">
      <c r="A38" s="78" t="s">
        <v>326</v>
      </c>
      <c r="B38" s="79" t="s">
        <v>104</v>
      </c>
      <c r="C38" s="82" t="s">
        <v>408</v>
      </c>
      <c r="D38" s="78" t="s">
        <v>320</v>
      </c>
      <c r="E38" s="81" t="s">
        <v>306</v>
      </c>
      <c r="F38" s="74" t="s">
        <v>356</v>
      </c>
      <c r="G38" s="141">
        <v>0.14791092745638201</v>
      </c>
      <c r="H38" s="141">
        <v>0.10959595959596</v>
      </c>
      <c r="I38" s="117">
        <f t="shared" si="5"/>
        <v>1.8477878787878854</v>
      </c>
      <c r="J38" s="117">
        <f t="shared" si="17"/>
        <v>0.1775454545454552</v>
      </c>
      <c r="K38" s="117">
        <f t="shared" si="18"/>
        <v>128.37193939393987</v>
      </c>
      <c r="L38" s="141">
        <v>3.831496786E-2</v>
      </c>
      <c r="M38" s="117">
        <f t="shared" si="8"/>
        <v>0.38583172635020002</v>
      </c>
      <c r="N38" s="117">
        <f t="shared" si="19"/>
        <v>1.5709136822600001E-2</v>
      </c>
      <c r="O38" s="117">
        <f t="shared" si="20"/>
        <v>6.7357713497880001</v>
      </c>
      <c r="P38" s="89">
        <f t="shared" si="21"/>
        <v>2.2336196051380854</v>
      </c>
      <c r="Q38" s="89">
        <f t="shared" si="22"/>
        <v>0.1932545913680552</v>
      </c>
      <c r="R38" s="237">
        <f t="shared" si="23"/>
        <v>135.10771074372786</v>
      </c>
      <c r="S38" s="243" t="s">
        <v>328</v>
      </c>
      <c r="T38" s="241">
        <v>1</v>
      </c>
      <c r="U38" s="120">
        <v>0.59</v>
      </c>
      <c r="V38" s="94">
        <v>0.59</v>
      </c>
      <c r="W38" s="212">
        <f t="shared" si="24"/>
        <v>0.74909999999999988</v>
      </c>
      <c r="X38" s="208">
        <f t="shared" si="4"/>
        <v>1.3178355670314703</v>
      </c>
      <c r="Y38" s="208">
        <f t="shared" si="10"/>
        <v>0.11402020890715256</v>
      </c>
      <c r="Z38" s="208">
        <f t="shared" si="11"/>
        <v>101.20918611812652</v>
      </c>
      <c r="AA38" s="313" t="s">
        <v>407</v>
      </c>
    </row>
    <row r="39" spans="1:30" s="72" customFormat="1" ht="24" x14ac:dyDescent="0.2">
      <c r="A39" s="78" t="s">
        <v>327</v>
      </c>
      <c r="B39" s="79" t="s">
        <v>104</v>
      </c>
      <c r="C39" s="82" t="s">
        <v>408</v>
      </c>
      <c r="D39" s="78" t="s">
        <v>328</v>
      </c>
      <c r="E39" s="81" t="s">
        <v>306</v>
      </c>
      <c r="F39" s="74" t="s">
        <v>356</v>
      </c>
      <c r="G39" s="141">
        <v>0.32213039485766798</v>
      </c>
      <c r="H39" s="141">
        <v>0.21</v>
      </c>
      <c r="I39" s="117">
        <f t="shared" si="5"/>
        <v>3.5406</v>
      </c>
      <c r="J39" s="117">
        <f t="shared" si="17"/>
        <v>0.3402</v>
      </c>
      <c r="K39" s="117">
        <f t="shared" si="18"/>
        <v>245.97719999999998</v>
      </c>
      <c r="L39" s="141">
        <v>0.10229568411000001</v>
      </c>
      <c r="M39" s="117">
        <f t="shared" si="8"/>
        <v>1.0301175389877002</v>
      </c>
      <c r="N39" s="117">
        <f t="shared" si="19"/>
        <v>4.1941230485099998E-2</v>
      </c>
      <c r="O39" s="117">
        <f t="shared" si="20"/>
        <v>17.983581266538003</v>
      </c>
      <c r="P39" s="89">
        <f t="shared" si="21"/>
        <v>4.5707175389876999</v>
      </c>
      <c r="Q39" s="89">
        <f t="shared" si="22"/>
        <v>0.38214123048510001</v>
      </c>
      <c r="R39" s="237">
        <f t="shared" si="23"/>
        <v>263.96078126653799</v>
      </c>
      <c r="S39" s="243" t="s">
        <v>328</v>
      </c>
      <c r="T39" s="241">
        <v>1</v>
      </c>
      <c r="U39" s="120">
        <v>0.59</v>
      </c>
      <c r="V39" s="94">
        <v>0.59</v>
      </c>
      <c r="W39" s="212">
        <f t="shared" si="24"/>
        <v>0.74909999999999988</v>
      </c>
      <c r="X39" s="208">
        <f t="shared" si="4"/>
        <v>2.6967233480027426</v>
      </c>
      <c r="Y39" s="208">
        <f t="shared" si="10"/>
        <v>0.225463325986209</v>
      </c>
      <c r="Z39" s="208">
        <f t="shared" si="11"/>
        <v>197.73302124676357</v>
      </c>
      <c r="AA39" s="313" t="s">
        <v>407</v>
      </c>
    </row>
    <row r="40" spans="1:30" s="72" customFormat="1" ht="24" x14ac:dyDescent="0.2">
      <c r="A40" s="78" t="s">
        <v>178</v>
      </c>
      <c r="B40" s="79" t="s">
        <v>104</v>
      </c>
      <c r="C40" s="82" t="s">
        <v>408</v>
      </c>
      <c r="D40" s="78" t="s">
        <v>320</v>
      </c>
      <c r="E40" s="79" t="s">
        <v>301</v>
      </c>
      <c r="F40" s="74">
        <v>42243</v>
      </c>
      <c r="G40" s="75">
        <v>0.1515</v>
      </c>
      <c r="H40" s="75">
        <v>0.1515</v>
      </c>
      <c r="I40" s="117">
        <f t="shared" si="5"/>
        <v>2.5542899999999999</v>
      </c>
      <c r="J40" s="117">
        <f t="shared" si="17"/>
        <v>0.24543000000000001</v>
      </c>
      <c r="K40" s="117">
        <f t="shared" si="18"/>
        <v>177.45497999999998</v>
      </c>
      <c r="L40" s="75">
        <v>0</v>
      </c>
      <c r="M40" s="117">
        <f t="shared" si="8"/>
        <v>0</v>
      </c>
      <c r="N40" s="117">
        <f t="shared" si="19"/>
        <v>0</v>
      </c>
      <c r="O40" s="117">
        <f t="shared" si="20"/>
        <v>0</v>
      </c>
      <c r="P40" s="89">
        <f t="shared" si="21"/>
        <v>2.5542899999999999</v>
      </c>
      <c r="Q40" s="89">
        <f t="shared" si="22"/>
        <v>0.24543000000000001</v>
      </c>
      <c r="R40" s="237">
        <f t="shared" si="23"/>
        <v>177.45497999999998</v>
      </c>
      <c r="S40" s="243" t="s">
        <v>328</v>
      </c>
      <c r="T40" s="241">
        <v>1</v>
      </c>
      <c r="U40" s="212">
        <v>0.59</v>
      </c>
      <c r="V40" s="213">
        <v>0.59</v>
      </c>
      <c r="W40" s="212">
        <f t="shared" si="24"/>
        <v>0.74909999999999988</v>
      </c>
      <c r="X40" s="208">
        <f t="shared" si="4"/>
        <v>1.5070310999999998</v>
      </c>
      <c r="Y40" s="208">
        <f t="shared" si="10"/>
        <v>0.14480370000000001</v>
      </c>
      <c r="Z40" s="208">
        <f t="shared" si="11"/>
        <v>132.93152551799997</v>
      </c>
      <c r="AA40" s="313" t="s">
        <v>407</v>
      </c>
    </row>
    <row r="41" spans="1:30" s="31" customFormat="1" ht="48" x14ac:dyDescent="0.2">
      <c r="A41" s="78" t="s">
        <v>268</v>
      </c>
      <c r="B41" s="79" t="s">
        <v>104</v>
      </c>
      <c r="C41" s="82" t="s">
        <v>411</v>
      </c>
      <c r="D41" s="82" t="s">
        <v>269</v>
      </c>
      <c r="E41" s="82" t="s">
        <v>329</v>
      </c>
      <c r="F41" s="74">
        <v>40057</v>
      </c>
      <c r="G41" s="75">
        <v>0.23</v>
      </c>
      <c r="H41" s="75">
        <v>0.23</v>
      </c>
      <c r="I41" s="117">
        <f t="shared" si="5"/>
        <v>3.8778000000000001</v>
      </c>
      <c r="J41" s="117">
        <f t="shared" si="17"/>
        <v>0.37260000000000004</v>
      </c>
      <c r="K41" s="117">
        <f t="shared" si="18"/>
        <v>269.40359999999998</v>
      </c>
      <c r="L41" s="75">
        <v>0</v>
      </c>
      <c r="M41" s="117">
        <f t="shared" si="8"/>
        <v>0</v>
      </c>
      <c r="N41" s="117">
        <f t="shared" si="19"/>
        <v>0</v>
      </c>
      <c r="O41" s="117">
        <f t="shared" si="20"/>
        <v>0</v>
      </c>
      <c r="P41" s="249">
        <f t="shared" si="21"/>
        <v>3.8778000000000001</v>
      </c>
      <c r="Q41" s="249">
        <f t="shared" si="22"/>
        <v>0.37260000000000004</v>
      </c>
      <c r="R41" s="253">
        <f t="shared" si="23"/>
        <v>269.40359999999998</v>
      </c>
      <c r="S41" s="80" t="s">
        <v>350</v>
      </c>
      <c r="T41" s="241">
        <v>0.5</v>
      </c>
      <c r="U41" s="212">
        <f>0.45-(0.1*0.45)</f>
        <v>0.40500000000000003</v>
      </c>
      <c r="V41" s="212">
        <f>0.45-(0.1*0.45)</f>
        <v>0.40500000000000003</v>
      </c>
      <c r="W41" s="212">
        <f>(0.9*(0.0326*(T41)^5 - 0.2806*(T41)^4 + 0.9816*(T41)^3 - 1.8039*(T41)^2 + 1.8292*(T41) - 0.0098))</f>
        <v>0.5040056249999999</v>
      </c>
      <c r="X41" s="208">
        <f t="shared" si="4"/>
        <v>1.5705090000000002</v>
      </c>
      <c r="Y41" s="208">
        <f t="shared" si="10"/>
        <v>0.15090300000000004</v>
      </c>
      <c r="Z41" s="208">
        <f t="shared" si="11"/>
        <v>135.78092979524996</v>
      </c>
      <c r="AA41" s="315" t="s">
        <v>410</v>
      </c>
    </row>
    <row r="42" spans="1:30" s="73" customFormat="1" x14ac:dyDescent="0.2">
      <c r="A42" s="78" t="s">
        <v>330</v>
      </c>
      <c r="B42" s="79" t="s">
        <v>104</v>
      </c>
      <c r="C42" s="82" t="s">
        <v>412</v>
      </c>
      <c r="D42" s="78" t="s">
        <v>331</v>
      </c>
      <c r="E42" s="79" t="s">
        <v>332</v>
      </c>
      <c r="F42" s="74" t="s">
        <v>356</v>
      </c>
      <c r="G42" s="141">
        <v>0.4274</v>
      </c>
      <c r="H42" s="141">
        <v>0.4274</v>
      </c>
      <c r="I42" s="117">
        <f t="shared" si="5"/>
        <v>7.2059639999999998</v>
      </c>
      <c r="J42" s="117">
        <f t="shared" si="17"/>
        <v>0.692388</v>
      </c>
      <c r="K42" s="117">
        <f t="shared" si="18"/>
        <v>500.62216799999999</v>
      </c>
      <c r="L42" s="75">
        <v>0</v>
      </c>
      <c r="M42" s="117">
        <f t="shared" si="8"/>
        <v>0</v>
      </c>
      <c r="N42" s="117">
        <f t="shared" si="19"/>
        <v>0</v>
      </c>
      <c r="O42" s="117">
        <f t="shared" si="20"/>
        <v>0</v>
      </c>
      <c r="P42" s="89">
        <f t="shared" si="21"/>
        <v>7.2059639999999998</v>
      </c>
      <c r="Q42" s="89">
        <f t="shared" si="22"/>
        <v>0.692388</v>
      </c>
      <c r="R42" s="237">
        <f t="shared" si="23"/>
        <v>500.62216799999999</v>
      </c>
      <c r="S42" s="80" t="s">
        <v>350</v>
      </c>
      <c r="T42" s="241">
        <v>1.1000000000000001</v>
      </c>
      <c r="U42" s="212">
        <v>0.6</v>
      </c>
      <c r="V42" s="213">
        <v>0.6</v>
      </c>
      <c r="W42" s="212">
        <f>(0.9*(0.0326*(T42)^5 - 0.2806*(T42)^4 + 0.9816*(T42)^3 - 1.8039*(T42)^2 + 1.8292*(T42) - 0.0098))</f>
        <v>0.6910080893999998</v>
      </c>
      <c r="X42" s="208">
        <f t="shared" si="4"/>
        <v>4.3235783999999997</v>
      </c>
      <c r="Y42" s="208">
        <f t="shared" si="10"/>
        <v>0.41543279999999999</v>
      </c>
      <c r="Z42" s="208">
        <f t="shared" si="11"/>
        <v>345.93396782096573</v>
      </c>
      <c r="AA42" s="313" t="s">
        <v>409</v>
      </c>
    </row>
    <row r="43" spans="1:30" s="31" customFormat="1" ht="48" x14ac:dyDescent="0.2">
      <c r="A43" s="78" t="s">
        <v>76</v>
      </c>
      <c r="B43" s="78" t="s">
        <v>104</v>
      </c>
      <c r="C43" s="82" t="s">
        <v>411</v>
      </c>
      <c r="D43" s="82" t="s">
        <v>357</v>
      </c>
      <c r="E43" s="78" t="s">
        <v>358</v>
      </c>
      <c r="F43" s="74">
        <v>40259</v>
      </c>
      <c r="G43" s="75">
        <v>0.01</v>
      </c>
      <c r="H43" s="75">
        <v>0.01</v>
      </c>
      <c r="I43" s="117">
        <f t="shared" si="5"/>
        <v>0.1686</v>
      </c>
      <c r="J43" s="117">
        <f t="shared" si="17"/>
        <v>1.6200000000000003E-2</v>
      </c>
      <c r="K43" s="117">
        <f t="shared" si="18"/>
        <v>11.713199999999999</v>
      </c>
      <c r="L43" s="75">
        <v>0</v>
      </c>
      <c r="M43" s="117">
        <f t="shared" si="8"/>
        <v>0</v>
      </c>
      <c r="N43" s="117">
        <f t="shared" si="19"/>
        <v>0</v>
      </c>
      <c r="O43" s="117">
        <f t="shared" si="20"/>
        <v>0</v>
      </c>
      <c r="P43" s="249">
        <f t="shared" si="21"/>
        <v>0.1686</v>
      </c>
      <c r="Q43" s="249">
        <f t="shared" si="22"/>
        <v>1.6200000000000003E-2</v>
      </c>
      <c r="R43" s="253">
        <f t="shared" si="23"/>
        <v>11.713199999999999</v>
      </c>
      <c r="S43" s="80" t="s">
        <v>350</v>
      </c>
      <c r="T43" s="241">
        <v>0.5</v>
      </c>
      <c r="U43" s="212">
        <f>0.45-(0.1*0.45)</f>
        <v>0.40500000000000003</v>
      </c>
      <c r="V43" s="212">
        <f>0.45-(0.1*0.45)</f>
        <v>0.40500000000000003</v>
      </c>
      <c r="W43" s="212">
        <f>0.9*(0.0326*(T43)^5-0.2806*(T43)^4+0.9816*(T43)^3-1.8039*(T43)^2+1.8292*(T43)-0.0098)</f>
        <v>0.5040056249999999</v>
      </c>
      <c r="X43" s="207">
        <f t="shared" si="4"/>
        <v>6.828300000000001E-2</v>
      </c>
      <c r="Y43" s="208">
        <f t="shared" si="10"/>
        <v>6.5610000000000017E-3</v>
      </c>
      <c r="Z43" s="208">
        <f t="shared" si="11"/>
        <v>5.9035186867499982</v>
      </c>
      <c r="AA43" s="315" t="s">
        <v>413</v>
      </c>
    </row>
    <row r="44" spans="1:30" s="330" customFormat="1" ht="24" x14ac:dyDescent="0.2">
      <c r="A44" s="331" t="s">
        <v>443</v>
      </c>
      <c r="B44" s="331" t="s">
        <v>104</v>
      </c>
      <c r="C44" s="82" t="s">
        <v>448</v>
      </c>
      <c r="D44" s="331" t="s">
        <v>444</v>
      </c>
      <c r="E44" s="82" t="s">
        <v>40</v>
      </c>
      <c r="F44" s="332">
        <v>44106</v>
      </c>
      <c r="G44" s="331">
        <v>0.33</v>
      </c>
      <c r="H44" s="331">
        <v>0.33</v>
      </c>
      <c r="I44" s="322">
        <f t="shared" si="5"/>
        <v>5.5637999999999996</v>
      </c>
      <c r="J44" s="322">
        <f t="shared" si="17"/>
        <v>0.53460000000000008</v>
      </c>
      <c r="K44" s="322">
        <f t="shared" si="18"/>
        <v>386.53559999999999</v>
      </c>
      <c r="L44" s="323">
        <v>0</v>
      </c>
      <c r="M44" s="322">
        <f t="shared" si="8"/>
        <v>0</v>
      </c>
      <c r="N44" s="322">
        <f t="shared" si="19"/>
        <v>0</v>
      </c>
      <c r="O44" s="322">
        <f t="shared" si="20"/>
        <v>0</v>
      </c>
      <c r="P44" s="324">
        <f t="shared" si="21"/>
        <v>5.5637999999999996</v>
      </c>
      <c r="Q44" s="324">
        <f t="shared" si="22"/>
        <v>0.53460000000000008</v>
      </c>
      <c r="R44" s="324">
        <f t="shared" si="23"/>
        <v>386.53559999999999</v>
      </c>
      <c r="S44" s="80" t="s">
        <v>350</v>
      </c>
      <c r="T44" s="325">
        <v>1.1000000000000001</v>
      </c>
      <c r="U44" s="326">
        <v>0.81</v>
      </c>
      <c r="V44" s="327">
        <v>0.81</v>
      </c>
      <c r="W44" s="326">
        <f>0.0326*(T44)^5 - 0.2806*(T44)^4 + 0.9816*(T44)^3 - 1.8039*(T44)^2 + 1.8292*(T44) - 0.0098</f>
        <v>0.76778676599999973</v>
      </c>
      <c r="X44" s="328">
        <f>P44*U44</f>
        <v>4.506678</v>
      </c>
      <c r="Y44" s="329">
        <f t="shared" si="10"/>
        <v>0.43302600000000008</v>
      </c>
      <c r="Z44" s="329">
        <f t="shared" si="11"/>
        <v>296.77691826786946</v>
      </c>
      <c r="AA44" s="313" t="s">
        <v>454</v>
      </c>
      <c r="AB44" s="336"/>
      <c r="AC44" s="336"/>
      <c r="AD44" s="321"/>
    </row>
    <row r="45" spans="1:30" s="330" customFormat="1" ht="24" x14ac:dyDescent="0.2">
      <c r="A45" s="331" t="s">
        <v>445</v>
      </c>
      <c r="B45" s="331" t="s">
        <v>104</v>
      </c>
      <c r="C45" s="82" t="s">
        <v>448</v>
      </c>
      <c r="D45" s="331" t="s">
        <v>446</v>
      </c>
      <c r="E45" s="78" t="s">
        <v>447</v>
      </c>
      <c r="F45" s="332">
        <v>44106</v>
      </c>
      <c r="G45" s="333">
        <v>0.23130000000000001</v>
      </c>
      <c r="H45" s="333">
        <v>0.22869999999999999</v>
      </c>
      <c r="I45" s="322">
        <f t="shared" ref="I45:I52" si="25">16.86*H45</f>
        <v>3.8558819999999998</v>
      </c>
      <c r="J45" s="322">
        <f t="shared" si="17"/>
        <v>0.37049399999999999</v>
      </c>
      <c r="K45" s="322">
        <f t="shared" si="18"/>
        <v>267.88088399999998</v>
      </c>
      <c r="L45" s="323">
        <v>0</v>
      </c>
      <c r="M45" s="322">
        <f t="shared" si="8"/>
        <v>0</v>
      </c>
      <c r="N45" s="322">
        <f t="shared" si="19"/>
        <v>0</v>
      </c>
      <c r="O45" s="322">
        <f t="shared" si="20"/>
        <v>0</v>
      </c>
      <c r="P45" s="324">
        <f t="shared" si="21"/>
        <v>3.8558819999999998</v>
      </c>
      <c r="Q45" s="324">
        <f t="shared" si="22"/>
        <v>0.37049399999999999</v>
      </c>
      <c r="R45" s="324">
        <f t="shared" si="23"/>
        <v>267.88088399999998</v>
      </c>
      <c r="S45" s="80" t="s">
        <v>350</v>
      </c>
      <c r="T45" s="325">
        <v>1.1000000000000001</v>
      </c>
      <c r="U45" s="326">
        <v>0.81</v>
      </c>
      <c r="V45" s="327">
        <v>0.81</v>
      </c>
      <c r="W45" s="326">
        <f>0.0326*(T45)^5 - 0.2806*(T45)^4 + 0.9816*(T45)^3 - 1.8039*(T45)^2 + 1.8292*(T45) - 0.0098</f>
        <v>0.76778676599999973</v>
      </c>
      <c r="X45" s="328">
        <f t="shared" si="4"/>
        <v>3.1232644199999999</v>
      </c>
      <c r="Y45" s="329">
        <f t="shared" si="10"/>
        <v>0.30010014000000002</v>
      </c>
      <c r="Z45" s="329">
        <f t="shared" si="11"/>
        <v>205.67539759958106</v>
      </c>
      <c r="AA45" s="313" t="s">
        <v>454</v>
      </c>
      <c r="AB45" s="336"/>
      <c r="AC45" s="336"/>
      <c r="AD45" s="321"/>
    </row>
    <row r="46" spans="1:30" s="330" customFormat="1" ht="24" x14ac:dyDescent="0.2">
      <c r="A46" s="331" t="s">
        <v>461</v>
      </c>
      <c r="B46" s="331" t="s">
        <v>104</v>
      </c>
      <c r="C46" s="54" t="s">
        <v>404</v>
      </c>
      <c r="D46" s="331" t="s">
        <v>471</v>
      </c>
      <c r="E46" s="82" t="s">
        <v>468</v>
      </c>
      <c r="F46" s="332">
        <v>45103</v>
      </c>
      <c r="G46" s="333">
        <v>0.04</v>
      </c>
      <c r="H46" s="333">
        <v>0.04</v>
      </c>
      <c r="I46" s="322">
        <f>16.86*H46</f>
        <v>0.6744</v>
      </c>
      <c r="J46" s="322">
        <f t="shared" si="17"/>
        <v>6.480000000000001E-2</v>
      </c>
      <c r="K46" s="322">
        <f>1171.32*H46</f>
        <v>46.852799999999995</v>
      </c>
      <c r="L46" s="323">
        <v>0</v>
      </c>
      <c r="M46" s="322">
        <f>10.07*L46</f>
        <v>0</v>
      </c>
      <c r="N46" s="322">
        <f t="shared" si="19"/>
        <v>0</v>
      </c>
      <c r="O46" s="322">
        <f>175.8*L46</f>
        <v>0</v>
      </c>
      <c r="P46" s="324">
        <f>I46+M46</f>
        <v>0.6744</v>
      </c>
      <c r="Q46" s="324">
        <f t="shared" si="22"/>
        <v>6.480000000000001E-2</v>
      </c>
      <c r="R46" s="324">
        <f t="shared" si="23"/>
        <v>46.852799999999995</v>
      </c>
      <c r="S46" s="243" t="s">
        <v>415</v>
      </c>
      <c r="T46" s="325">
        <v>1</v>
      </c>
      <c r="U46" s="326">
        <v>0.64</v>
      </c>
      <c r="V46" s="327">
        <v>0.55000000000000004</v>
      </c>
      <c r="W46" s="326">
        <v>0.8</v>
      </c>
      <c r="X46" s="328">
        <f t="shared" si="4"/>
        <v>0.431616</v>
      </c>
      <c r="Y46" s="329">
        <f t="shared" si="10"/>
        <v>3.5640000000000012E-2</v>
      </c>
      <c r="Z46" s="329">
        <f t="shared" si="11"/>
        <v>37.482239999999997</v>
      </c>
      <c r="AA46" s="313" t="s">
        <v>397</v>
      </c>
      <c r="AB46" s="336"/>
      <c r="AC46" s="336"/>
      <c r="AD46" s="321"/>
    </row>
    <row r="47" spans="1:30" s="330" customFormat="1" ht="24" x14ac:dyDescent="0.2">
      <c r="A47" s="331" t="s">
        <v>462</v>
      </c>
      <c r="B47" s="331" t="s">
        <v>104</v>
      </c>
      <c r="C47" s="54" t="s">
        <v>404</v>
      </c>
      <c r="D47" s="331" t="s">
        <v>472</v>
      </c>
      <c r="E47" s="82" t="s">
        <v>468</v>
      </c>
      <c r="F47" s="332">
        <v>45103</v>
      </c>
      <c r="G47" s="333">
        <v>0.03</v>
      </c>
      <c r="H47" s="333">
        <v>0.03</v>
      </c>
      <c r="I47" s="322">
        <f t="shared" si="25"/>
        <v>0.50579999999999992</v>
      </c>
      <c r="J47" s="322">
        <f t="shared" si="17"/>
        <v>4.8600000000000004E-2</v>
      </c>
      <c r="K47" s="322">
        <f t="shared" si="18"/>
        <v>35.139599999999994</v>
      </c>
      <c r="L47" s="323">
        <v>0</v>
      </c>
      <c r="M47" s="322">
        <f t="shared" si="8"/>
        <v>0</v>
      </c>
      <c r="N47" s="322">
        <f t="shared" si="19"/>
        <v>0</v>
      </c>
      <c r="O47" s="322">
        <f t="shared" si="20"/>
        <v>0</v>
      </c>
      <c r="P47" s="324">
        <f t="shared" si="21"/>
        <v>0.50579999999999992</v>
      </c>
      <c r="Q47" s="324">
        <f t="shared" si="22"/>
        <v>4.8600000000000004E-2</v>
      </c>
      <c r="R47" s="324">
        <f t="shared" si="23"/>
        <v>35.139599999999994</v>
      </c>
      <c r="S47" s="243" t="s">
        <v>415</v>
      </c>
      <c r="T47" s="325">
        <v>1</v>
      </c>
      <c r="U47" s="326">
        <v>0.64</v>
      </c>
      <c r="V47" s="327">
        <v>0.55000000000000004</v>
      </c>
      <c r="W47" s="326">
        <v>0.8</v>
      </c>
      <c r="X47" s="328">
        <f t="shared" si="4"/>
        <v>0.32371199999999994</v>
      </c>
      <c r="Y47" s="329">
        <f t="shared" si="10"/>
        <v>2.6730000000000004E-2</v>
      </c>
      <c r="Z47" s="329">
        <f t="shared" si="11"/>
        <v>28.111679999999996</v>
      </c>
      <c r="AA47" s="313" t="s">
        <v>397</v>
      </c>
      <c r="AB47" s="336"/>
      <c r="AC47" s="336"/>
      <c r="AD47" s="321"/>
    </row>
    <row r="48" spans="1:30" s="330" customFormat="1" ht="24" x14ac:dyDescent="0.2">
      <c r="A48" s="331" t="s">
        <v>463</v>
      </c>
      <c r="B48" s="331" t="s">
        <v>104</v>
      </c>
      <c r="C48" s="54" t="s">
        <v>405</v>
      </c>
      <c r="D48" s="331" t="s">
        <v>473</v>
      </c>
      <c r="E48" s="82" t="s">
        <v>468</v>
      </c>
      <c r="F48" s="332">
        <v>45103</v>
      </c>
      <c r="G48" s="333">
        <v>0.22</v>
      </c>
      <c r="H48" s="333">
        <v>0.19</v>
      </c>
      <c r="I48" s="322">
        <f t="shared" si="25"/>
        <v>3.2033999999999998</v>
      </c>
      <c r="J48" s="322">
        <f>1.62*H48</f>
        <v>0.30780000000000002</v>
      </c>
      <c r="K48" s="322">
        <f>1171.32*H48</f>
        <v>222.55079999999998</v>
      </c>
      <c r="L48" s="323">
        <v>0.03</v>
      </c>
      <c r="M48" s="322">
        <f>10.07*L48</f>
        <v>0.30209999999999998</v>
      </c>
      <c r="N48" s="322">
        <f t="shared" si="19"/>
        <v>1.2299999999999998E-2</v>
      </c>
      <c r="O48" s="322">
        <f>175.8*L48</f>
        <v>5.274</v>
      </c>
      <c r="P48" s="324">
        <f t="shared" si="21"/>
        <v>3.5054999999999996</v>
      </c>
      <c r="Q48" s="324">
        <f t="shared" si="22"/>
        <v>0.3201</v>
      </c>
      <c r="R48" s="324">
        <f t="shared" si="23"/>
        <v>227.82479999999998</v>
      </c>
      <c r="S48" s="243" t="s">
        <v>415</v>
      </c>
      <c r="T48" s="325">
        <v>1.25</v>
      </c>
      <c r="U48" s="326">
        <v>0.9</v>
      </c>
      <c r="V48" s="327">
        <v>0.9</v>
      </c>
      <c r="W48" s="326">
        <v>0.8</v>
      </c>
      <c r="X48" s="328">
        <f>P48*U48</f>
        <v>3.1549499999999999</v>
      </c>
      <c r="Y48" s="329">
        <f t="shared" si="10"/>
        <v>0.28809000000000001</v>
      </c>
      <c r="Z48" s="329">
        <f t="shared" si="11"/>
        <v>182.25984</v>
      </c>
      <c r="AA48" s="313" t="s">
        <v>397</v>
      </c>
      <c r="AB48" s="336"/>
      <c r="AC48" s="336"/>
      <c r="AD48" s="321"/>
    </row>
    <row r="49" spans="1:60" s="330" customFormat="1" ht="24" x14ac:dyDescent="0.2">
      <c r="A49" s="331" t="s">
        <v>464</v>
      </c>
      <c r="B49" s="331" t="s">
        <v>104</v>
      </c>
      <c r="C49" s="54" t="s">
        <v>479</v>
      </c>
      <c r="D49" s="331" t="s">
        <v>474</v>
      </c>
      <c r="E49" s="82" t="s">
        <v>468</v>
      </c>
      <c r="F49" s="332">
        <v>45103</v>
      </c>
      <c r="G49" s="333">
        <v>0.03</v>
      </c>
      <c r="H49" s="333">
        <v>0.03</v>
      </c>
      <c r="I49" s="322">
        <f t="shared" si="25"/>
        <v>0.50579999999999992</v>
      </c>
      <c r="J49" s="322">
        <f t="shared" ref="J49:J52" si="26">1.62*H49</f>
        <v>4.8600000000000004E-2</v>
      </c>
      <c r="K49" s="322">
        <f t="shared" si="18"/>
        <v>35.139599999999994</v>
      </c>
      <c r="L49" s="323">
        <v>0</v>
      </c>
      <c r="M49" s="322">
        <f t="shared" si="8"/>
        <v>0</v>
      </c>
      <c r="N49" s="322">
        <f t="shared" si="19"/>
        <v>0</v>
      </c>
      <c r="O49" s="322">
        <f t="shared" si="20"/>
        <v>0</v>
      </c>
      <c r="P49" s="324">
        <f>I49+M49</f>
        <v>0.50579999999999992</v>
      </c>
      <c r="Q49" s="324">
        <f t="shared" si="22"/>
        <v>4.8600000000000004E-2</v>
      </c>
      <c r="R49" s="324">
        <f t="shared" si="23"/>
        <v>35.139599999999994</v>
      </c>
      <c r="S49" s="80" t="s">
        <v>350</v>
      </c>
      <c r="T49" s="325">
        <v>1.1000000000000001</v>
      </c>
      <c r="U49" s="326">
        <v>0.6</v>
      </c>
      <c r="V49" s="327">
        <v>0.6</v>
      </c>
      <c r="W49" s="212">
        <f>(0.9*(0.0326*(T49)^5 - 0.2806*(T49)^4 + 0.9816*(T49)^3 - 1.8039*(T49)^2 + 1.8292*(T49) - 0.0098))</f>
        <v>0.6910080893999998</v>
      </c>
      <c r="X49" s="328">
        <f>P49*U49</f>
        <v>0.30347999999999992</v>
      </c>
      <c r="Y49" s="329">
        <f t="shared" si="10"/>
        <v>2.9160000000000002E-2</v>
      </c>
      <c r="Z49" s="329">
        <f>R49*W49</f>
        <v>24.28174785828023</v>
      </c>
      <c r="AA49" s="313" t="s">
        <v>407</v>
      </c>
      <c r="AB49" s="336"/>
      <c r="AC49" s="336"/>
      <c r="AD49" s="321"/>
    </row>
    <row r="50" spans="1:60" s="330" customFormat="1" ht="24" x14ac:dyDescent="0.2">
      <c r="A50" s="331" t="s">
        <v>465</v>
      </c>
      <c r="B50" s="331" t="s">
        <v>104</v>
      </c>
      <c r="C50" s="54" t="s">
        <v>479</v>
      </c>
      <c r="D50" s="331" t="s">
        <v>475</v>
      </c>
      <c r="E50" s="82" t="s">
        <v>468</v>
      </c>
      <c r="F50" s="332">
        <v>45103</v>
      </c>
      <c r="G50" s="333">
        <v>0.01</v>
      </c>
      <c r="H50" s="333">
        <v>0.01</v>
      </c>
      <c r="I50" s="322">
        <f t="shared" si="25"/>
        <v>0.1686</v>
      </c>
      <c r="J50" s="322">
        <f t="shared" si="26"/>
        <v>1.6200000000000003E-2</v>
      </c>
      <c r="K50" s="322">
        <f t="shared" si="18"/>
        <v>11.713199999999999</v>
      </c>
      <c r="L50" s="323">
        <v>0</v>
      </c>
      <c r="M50" s="322">
        <f t="shared" si="8"/>
        <v>0</v>
      </c>
      <c r="N50" s="322">
        <f t="shared" si="19"/>
        <v>0</v>
      </c>
      <c r="O50" s="322">
        <f t="shared" si="20"/>
        <v>0</v>
      </c>
      <c r="P50" s="324">
        <f>I50+M50</f>
        <v>0.1686</v>
      </c>
      <c r="Q50" s="324">
        <f t="shared" si="22"/>
        <v>1.6200000000000003E-2</v>
      </c>
      <c r="R50" s="324">
        <f t="shared" si="23"/>
        <v>11.713199999999999</v>
      </c>
      <c r="S50" s="80" t="s">
        <v>350</v>
      </c>
      <c r="T50" s="325">
        <v>1.1000000000000001</v>
      </c>
      <c r="U50" s="326">
        <v>0.6</v>
      </c>
      <c r="V50" s="327">
        <v>0.6</v>
      </c>
      <c r="W50" s="212">
        <f t="shared" ref="W50:W52" si="27">(0.9*(0.0326*(T50)^5 - 0.2806*(T50)^4 + 0.9816*(T50)^3 - 1.8039*(T50)^2 + 1.8292*(T50) - 0.0098))</f>
        <v>0.6910080893999998</v>
      </c>
      <c r="X50" s="328">
        <f>P50*U50</f>
        <v>0.10116</v>
      </c>
      <c r="Y50" s="329">
        <f t="shared" si="10"/>
        <v>9.7200000000000012E-3</v>
      </c>
      <c r="Z50" s="329">
        <f>R50*W50</f>
        <v>8.0939159527600761</v>
      </c>
      <c r="AA50" s="313" t="s">
        <v>407</v>
      </c>
      <c r="AB50" s="336"/>
      <c r="AC50" s="336"/>
      <c r="AD50" s="321"/>
    </row>
    <row r="51" spans="1:60" s="330" customFormat="1" ht="24" x14ac:dyDescent="0.2">
      <c r="A51" s="331" t="s">
        <v>466</v>
      </c>
      <c r="B51" s="331" t="s">
        <v>104</v>
      </c>
      <c r="C51" s="54" t="s">
        <v>479</v>
      </c>
      <c r="D51" s="331" t="s">
        <v>476</v>
      </c>
      <c r="E51" s="82" t="s">
        <v>468</v>
      </c>
      <c r="F51" s="332">
        <v>45103</v>
      </c>
      <c r="G51" s="333">
        <v>0.05</v>
      </c>
      <c r="H51" s="333">
        <v>0.05</v>
      </c>
      <c r="I51" s="322">
        <f t="shared" si="25"/>
        <v>0.84299999999999997</v>
      </c>
      <c r="J51" s="322">
        <f t="shared" si="26"/>
        <v>8.1000000000000016E-2</v>
      </c>
      <c r="K51" s="322">
        <f t="shared" si="18"/>
        <v>58.566000000000003</v>
      </c>
      <c r="L51" s="323">
        <v>0</v>
      </c>
      <c r="M51" s="322">
        <f t="shared" si="8"/>
        <v>0</v>
      </c>
      <c r="N51" s="322">
        <f t="shared" si="19"/>
        <v>0</v>
      </c>
      <c r="O51" s="322">
        <f t="shared" si="20"/>
        <v>0</v>
      </c>
      <c r="P51" s="324">
        <f t="shared" si="21"/>
        <v>0.84299999999999997</v>
      </c>
      <c r="Q51" s="324">
        <f t="shared" si="22"/>
        <v>8.1000000000000016E-2</v>
      </c>
      <c r="R51" s="324">
        <f t="shared" si="23"/>
        <v>58.566000000000003</v>
      </c>
      <c r="S51" s="80" t="s">
        <v>350</v>
      </c>
      <c r="T51" s="325">
        <v>1.1000000000000001</v>
      </c>
      <c r="U51" s="326">
        <v>0.6</v>
      </c>
      <c r="V51" s="327">
        <v>0.6</v>
      </c>
      <c r="W51" s="212">
        <f t="shared" si="27"/>
        <v>0.6910080893999998</v>
      </c>
      <c r="X51" s="328">
        <f>P51*U51</f>
        <v>0.50579999999999992</v>
      </c>
      <c r="Y51" s="329">
        <f t="shared" si="10"/>
        <v>4.8600000000000011E-2</v>
      </c>
      <c r="Z51" s="329">
        <f>R51*W51</f>
        <v>40.46957976380039</v>
      </c>
      <c r="AA51" s="313" t="s">
        <v>407</v>
      </c>
      <c r="AB51" s="336"/>
      <c r="AC51" s="336"/>
      <c r="AD51" s="321"/>
    </row>
    <row r="52" spans="1:60" ht="24" x14ac:dyDescent="0.2">
      <c r="A52" s="331" t="s">
        <v>467</v>
      </c>
      <c r="B52" s="331" t="s">
        <v>104</v>
      </c>
      <c r="C52" s="54" t="s">
        <v>479</v>
      </c>
      <c r="D52" s="340" t="s">
        <v>477</v>
      </c>
      <c r="E52" s="82" t="s">
        <v>468</v>
      </c>
      <c r="F52" s="341">
        <v>45103</v>
      </c>
      <c r="G52" s="333">
        <v>0.04</v>
      </c>
      <c r="H52" s="333">
        <v>0.04</v>
      </c>
      <c r="I52" s="322">
        <f t="shared" si="25"/>
        <v>0.6744</v>
      </c>
      <c r="J52" s="322">
        <f t="shared" si="26"/>
        <v>6.480000000000001E-2</v>
      </c>
      <c r="K52" s="322">
        <f t="shared" si="18"/>
        <v>46.852799999999995</v>
      </c>
      <c r="L52" s="323">
        <v>0</v>
      </c>
      <c r="M52" s="322">
        <f t="shared" si="8"/>
        <v>0</v>
      </c>
      <c r="N52" s="322">
        <f t="shared" si="19"/>
        <v>0</v>
      </c>
      <c r="O52" s="322">
        <f t="shared" si="20"/>
        <v>0</v>
      </c>
      <c r="P52" s="324">
        <f>I52+M52</f>
        <v>0.6744</v>
      </c>
      <c r="Q52" s="324">
        <f t="shared" si="22"/>
        <v>6.480000000000001E-2</v>
      </c>
      <c r="R52" s="324">
        <f t="shared" si="23"/>
        <v>46.852799999999995</v>
      </c>
      <c r="S52" s="80" t="s">
        <v>350</v>
      </c>
      <c r="T52" s="325">
        <v>1.1000000000000001</v>
      </c>
      <c r="U52" s="326">
        <v>0.6</v>
      </c>
      <c r="V52" s="327">
        <v>0.6</v>
      </c>
      <c r="W52" s="212">
        <f t="shared" si="27"/>
        <v>0.6910080893999998</v>
      </c>
      <c r="X52" s="328">
        <f t="shared" si="4"/>
        <v>0.40464</v>
      </c>
      <c r="Y52" s="329">
        <f t="shared" si="10"/>
        <v>3.8880000000000005E-2</v>
      </c>
      <c r="Z52" s="329">
        <f t="shared" si="11"/>
        <v>32.375663811040305</v>
      </c>
      <c r="AA52" s="313" t="s">
        <v>407</v>
      </c>
      <c r="AB52" s="31"/>
      <c r="AC52" s="31"/>
    </row>
    <row r="53" spans="1:60" s="99" customFormat="1" ht="12.75" customHeight="1" thickBot="1" x14ac:dyDescent="0.25">
      <c r="A53" s="98"/>
      <c r="B53" s="98"/>
      <c r="C53" s="294"/>
      <c r="D53" s="98"/>
      <c r="E53" s="98"/>
      <c r="F53" s="98"/>
      <c r="G53" s="98"/>
      <c r="H53" s="98"/>
      <c r="I53" s="98"/>
      <c r="J53" s="98"/>
      <c r="K53" s="98"/>
      <c r="L53" s="98"/>
      <c r="M53" s="98"/>
      <c r="N53" s="98"/>
      <c r="O53" s="98"/>
      <c r="P53" s="98"/>
      <c r="Q53" s="98"/>
      <c r="R53" s="98"/>
      <c r="S53" s="98"/>
      <c r="T53" s="98"/>
      <c r="U53" s="98"/>
      <c r="V53" s="393" t="s">
        <v>333</v>
      </c>
      <c r="W53" s="394"/>
      <c r="X53" s="337">
        <f>SUM(X9:X52)</f>
        <v>241.70146043438632</v>
      </c>
      <c r="Y53" s="338">
        <f>SUM(Y9:Y52)</f>
        <v>19.308530636731625</v>
      </c>
      <c r="Z53" s="339">
        <f>SUM(Z9:Z52)</f>
        <v>13927.983320130179</v>
      </c>
      <c r="AA53" s="275"/>
      <c r="AB53" s="148"/>
      <c r="AC53" s="148"/>
      <c r="AD53" s="148"/>
      <c r="AE53" s="217"/>
    </row>
    <row r="54" spans="1:60" hidden="1" x14ac:dyDescent="0.2">
      <c r="A54" s="397" t="s">
        <v>287</v>
      </c>
      <c r="B54" s="398"/>
      <c r="C54" s="398"/>
      <c r="D54" s="398"/>
      <c r="E54" s="398"/>
      <c r="F54" s="398"/>
      <c r="G54" s="398"/>
      <c r="H54" s="399"/>
      <c r="I54" s="112"/>
      <c r="J54" s="112"/>
      <c r="K54" s="112"/>
      <c r="L54" s="111"/>
      <c r="M54" s="111"/>
      <c r="N54" s="111"/>
      <c r="O54" s="111"/>
      <c r="P54" s="102"/>
      <c r="Q54" s="102"/>
      <c r="R54" s="102"/>
      <c r="S54" s="102"/>
      <c r="T54" s="123"/>
      <c r="U54" s="118"/>
      <c r="V54" s="118"/>
      <c r="W54" s="118"/>
      <c r="X54" s="118"/>
      <c r="Y54" s="102"/>
      <c r="Z54" s="102"/>
      <c r="AA54" s="276"/>
      <c r="AB54" s="111"/>
      <c r="AC54" s="111"/>
      <c r="AD54" s="111"/>
      <c r="AE54" s="111"/>
      <c r="AF54" s="217"/>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row>
    <row r="55" spans="1:60" ht="50.25" customHeight="1" x14ac:dyDescent="0.2">
      <c r="A55" s="373" t="s">
        <v>277</v>
      </c>
      <c r="B55" s="373" t="s">
        <v>294</v>
      </c>
      <c r="C55" s="373" t="s">
        <v>293</v>
      </c>
      <c r="D55" s="373" t="s">
        <v>295</v>
      </c>
      <c r="E55" s="373" t="s">
        <v>296</v>
      </c>
      <c r="F55" s="373" t="s">
        <v>279</v>
      </c>
      <c r="G55" s="373" t="s">
        <v>297</v>
      </c>
      <c r="H55" s="373" t="s">
        <v>298</v>
      </c>
      <c r="I55" s="377" t="s">
        <v>398</v>
      </c>
      <c r="J55" s="378"/>
      <c r="K55" s="379"/>
      <c r="L55" s="373" t="s">
        <v>282</v>
      </c>
      <c r="M55" s="377" t="s">
        <v>399</v>
      </c>
      <c r="N55" s="378"/>
      <c r="O55" s="379"/>
      <c r="P55" s="400" t="s">
        <v>283</v>
      </c>
      <c r="Q55" s="401"/>
      <c r="R55" s="402"/>
      <c r="S55" s="373" t="s">
        <v>420</v>
      </c>
      <c r="T55" s="373" t="s">
        <v>299</v>
      </c>
      <c r="U55" s="159" t="s">
        <v>422</v>
      </c>
      <c r="V55" s="375" t="s">
        <v>423</v>
      </c>
      <c r="W55" s="376"/>
      <c r="X55" s="400" t="s">
        <v>300</v>
      </c>
      <c r="Y55" s="401"/>
      <c r="Z55" s="402"/>
      <c r="AA55" s="371" t="s">
        <v>188</v>
      </c>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row>
    <row r="56" spans="1:60" x14ac:dyDescent="0.2">
      <c r="A56" s="374"/>
      <c r="B56" s="374"/>
      <c r="C56" s="374"/>
      <c r="D56" s="374"/>
      <c r="E56" s="374"/>
      <c r="F56" s="374"/>
      <c r="G56" s="374"/>
      <c r="H56" s="374"/>
      <c r="I56" s="106" t="s">
        <v>1</v>
      </c>
      <c r="J56" s="106" t="s">
        <v>2</v>
      </c>
      <c r="K56" s="106" t="s">
        <v>0</v>
      </c>
      <c r="L56" s="374"/>
      <c r="M56" s="106" t="s">
        <v>1</v>
      </c>
      <c r="N56" s="106" t="s">
        <v>2</v>
      </c>
      <c r="O56" s="106" t="s">
        <v>0</v>
      </c>
      <c r="P56" s="106" t="s">
        <v>1</v>
      </c>
      <c r="Q56" s="106" t="s">
        <v>2</v>
      </c>
      <c r="R56" s="106" t="s">
        <v>0</v>
      </c>
      <c r="S56" s="374"/>
      <c r="T56" s="374"/>
      <c r="U56" s="119" t="s">
        <v>2</v>
      </c>
      <c r="V56" s="119" t="s">
        <v>1</v>
      </c>
      <c r="W56" s="119" t="s">
        <v>0</v>
      </c>
      <c r="X56" s="113" t="s">
        <v>1</v>
      </c>
      <c r="Y56" s="106" t="s">
        <v>2</v>
      </c>
      <c r="Z56" s="244" t="s">
        <v>0</v>
      </c>
      <c r="AA56" s="372"/>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row>
    <row r="57" spans="1:60" x14ac:dyDescent="0.2">
      <c r="A57" s="138" t="s">
        <v>174</v>
      </c>
      <c r="B57" s="132" t="s">
        <v>104</v>
      </c>
      <c r="C57" s="295" t="s">
        <v>338</v>
      </c>
      <c r="D57" s="219" t="s">
        <v>334</v>
      </c>
      <c r="E57" s="219" t="s">
        <v>301</v>
      </c>
      <c r="F57" s="107">
        <v>41949</v>
      </c>
      <c r="G57" s="108">
        <v>0.65370000000000006</v>
      </c>
      <c r="H57" s="108">
        <v>0.65370000000000006</v>
      </c>
      <c r="I57" s="117">
        <f t="shared" ref="I57:I73" si="28">16.86*H57</f>
        <v>11.021382000000001</v>
      </c>
      <c r="J57" s="117">
        <f t="shared" ref="J57:J73" si="29">1.62*H57</f>
        <v>1.0589940000000002</v>
      </c>
      <c r="K57" s="117">
        <f t="shared" ref="K57:K73" si="30">1171.32*H57</f>
        <v>765.69188400000007</v>
      </c>
      <c r="L57" s="108">
        <v>0</v>
      </c>
      <c r="M57" s="117">
        <f t="shared" ref="M57:M73" si="31">10.07*L57</f>
        <v>0</v>
      </c>
      <c r="N57" s="117">
        <f t="shared" ref="N57:N73" si="32">0.41*L57</f>
        <v>0</v>
      </c>
      <c r="O57" s="117">
        <f t="shared" ref="O57:O73" si="33">175.8*L57</f>
        <v>0</v>
      </c>
      <c r="P57" s="109">
        <v>11.021382000000001</v>
      </c>
      <c r="Q57" s="109">
        <v>1.0589940000000002</v>
      </c>
      <c r="R57" s="109">
        <v>765.69188400000007</v>
      </c>
      <c r="S57" s="124" t="s">
        <v>350</v>
      </c>
      <c r="T57" s="116">
        <v>1</v>
      </c>
      <c r="U57" s="212">
        <v>0.5</v>
      </c>
      <c r="V57" s="213">
        <f t="shared" ref="V57:V73" si="34">0.0152*(T57)^5-0.131*(T57)^4+0.4581*(T57)^3-0.8418*(T57)^2+0.8536*(T57)-0.0046</f>
        <v>0.34950000000000003</v>
      </c>
      <c r="W57" s="212">
        <f t="shared" ref="W57:W73" si="35">0.0304*(T57)^5-0.2619*(T57)^4+0.9161*(T57)^3-1.6837*(T57)^2+1.7072*(T57)-0.0091</f>
        <v>0.69900000000000007</v>
      </c>
      <c r="X57" s="207">
        <f t="shared" ref="X57:X73" si="36">P57*V57</f>
        <v>3.8519730090000008</v>
      </c>
      <c r="Y57" s="208">
        <f t="shared" ref="Y57:Y73" si="37">Q57*U57</f>
        <v>0.52949700000000011</v>
      </c>
      <c r="Z57" s="208">
        <f t="shared" ref="Z57:Z73" si="38">R57*W57</f>
        <v>535.21862691600006</v>
      </c>
      <c r="AA57" s="313" t="s">
        <v>417</v>
      </c>
      <c r="AB57" s="148"/>
      <c r="AC57" s="148"/>
      <c r="AD57" s="148"/>
      <c r="AE57" s="148"/>
      <c r="AF57" s="148"/>
      <c r="AG57" s="148"/>
      <c r="AH57" s="148"/>
      <c r="AI57" s="148"/>
      <c r="AJ57" s="148"/>
      <c r="AK57" s="148"/>
      <c r="AL57" s="148"/>
      <c r="AM57" s="148"/>
      <c r="AN57" s="148"/>
      <c r="AO57" s="148"/>
      <c r="AP57" s="148"/>
      <c r="AQ57" s="148"/>
      <c r="AR57" s="148"/>
      <c r="AS57" s="148"/>
      <c r="AT57" s="148"/>
      <c r="AU57" s="148"/>
      <c r="AV57" s="148"/>
      <c r="AW57" s="148"/>
      <c r="AX57" s="148"/>
      <c r="AY57" s="148"/>
      <c r="AZ57" s="148"/>
      <c r="BA57" s="148"/>
      <c r="BB57" s="148"/>
    </row>
    <row r="58" spans="1:60" x14ac:dyDescent="0.2">
      <c r="A58" s="138" t="s">
        <v>82</v>
      </c>
      <c r="B58" s="132" t="s">
        <v>104</v>
      </c>
      <c r="C58" s="295" t="s">
        <v>338</v>
      </c>
      <c r="D58" s="219" t="s">
        <v>335</v>
      </c>
      <c r="E58" s="219" t="s">
        <v>303</v>
      </c>
      <c r="F58" s="110">
        <v>41913</v>
      </c>
      <c r="G58" s="108">
        <v>0.22500000000000001</v>
      </c>
      <c r="H58" s="108">
        <v>0.16650000000000001</v>
      </c>
      <c r="I58" s="117">
        <f t="shared" si="28"/>
        <v>2.8071899999999999</v>
      </c>
      <c r="J58" s="117">
        <f t="shared" si="29"/>
        <v>0.26973000000000003</v>
      </c>
      <c r="K58" s="117">
        <f t="shared" si="30"/>
        <v>195.02477999999999</v>
      </c>
      <c r="L58" s="108">
        <v>5.8499999999999996E-2</v>
      </c>
      <c r="M58" s="117">
        <f t="shared" si="31"/>
        <v>0.58909500000000004</v>
      </c>
      <c r="N58" s="117">
        <f t="shared" si="32"/>
        <v>2.3984999999999996E-2</v>
      </c>
      <c r="O58" s="117">
        <f t="shared" si="33"/>
        <v>10.2843</v>
      </c>
      <c r="P58" s="109">
        <v>3.3962849999999998</v>
      </c>
      <c r="Q58" s="109">
        <v>0.293715</v>
      </c>
      <c r="R58" s="109">
        <v>205.30907999999999</v>
      </c>
      <c r="S58" s="124" t="s">
        <v>350</v>
      </c>
      <c r="T58" s="116">
        <v>0.5</v>
      </c>
      <c r="U58" s="212">
        <v>0.5</v>
      </c>
      <c r="V58" s="213">
        <f t="shared" si="34"/>
        <v>0.26130000000000003</v>
      </c>
      <c r="W58" s="212">
        <f t="shared" si="35"/>
        <v>0.52266875000000002</v>
      </c>
      <c r="X58" s="207">
        <f t="shared" si="36"/>
        <v>0.8874492705</v>
      </c>
      <c r="Y58" s="208">
        <f t="shared" si="37"/>
        <v>0.1468575</v>
      </c>
      <c r="Z58" s="208">
        <f t="shared" si="38"/>
        <v>107.30864020724999</v>
      </c>
      <c r="AA58" s="313" t="s">
        <v>417</v>
      </c>
      <c r="AB58" s="148"/>
      <c r="AC58" s="148"/>
      <c r="AD58" s="148"/>
      <c r="AE58" s="148"/>
      <c r="AF58" s="148"/>
      <c r="AG58" s="148"/>
      <c r="AH58" s="148"/>
      <c r="AI58" s="148"/>
      <c r="AJ58" s="148"/>
      <c r="AK58" s="148"/>
      <c r="AL58" s="148"/>
      <c r="AM58" s="148"/>
      <c r="AN58" s="148"/>
      <c r="AO58" s="148"/>
      <c r="AP58" s="148"/>
      <c r="AQ58" s="148"/>
      <c r="AR58" s="148"/>
      <c r="AS58" s="148"/>
      <c r="AT58" s="148"/>
      <c r="AU58" s="148"/>
      <c r="AV58" s="148"/>
      <c r="AW58" s="148"/>
      <c r="AX58" s="148"/>
      <c r="AY58" s="148"/>
      <c r="AZ58" s="148"/>
      <c r="BA58" s="148"/>
      <c r="BB58" s="148"/>
    </row>
    <row r="59" spans="1:60" x14ac:dyDescent="0.2">
      <c r="A59" s="138" t="s">
        <v>85</v>
      </c>
      <c r="B59" s="132" t="s">
        <v>104</v>
      </c>
      <c r="C59" s="295" t="s">
        <v>338</v>
      </c>
      <c r="D59" s="219" t="s">
        <v>336</v>
      </c>
      <c r="E59" s="219" t="s">
        <v>303</v>
      </c>
      <c r="F59" s="110">
        <v>41913</v>
      </c>
      <c r="G59" s="108">
        <v>0.59799999999999998</v>
      </c>
      <c r="H59" s="108">
        <v>0.44251999999999997</v>
      </c>
      <c r="I59" s="117">
        <f t="shared" si="28"/>
        <v>7.4608871999999993</v>
      </c>
      <c r="J59" s="117">
        <f t="shared" si="29"/>
        <v>0.71688240000000003</v>
      </c>
      <c r="K59" s="117">
        <f t="shared" si="30"/>
        <v>518.33252639999989</v>
      </c>
      <c r="L59" s="108">
        <v>0.15548000000000001</v>
      </c>
      <c r="M59" s="117">
        <f t="shared" si="31"/>
        <v>1.5656836000000001</v>
      </c>
      <c r="N59" s="117">
        <f t="shared" si="32"/>
        <v>6.3746799999999992E-2</v>
      </c>
      <c r="O59" s="117">
        <f t="shared" si="33"/>
        <v>27.333384000000002</v>
      </c>
      <c r="P59" s="109">
        <v>9.0265708</v>
      </c>
      <c r="Q59" s="109">
        <v>0.78062920000000002</v>
      </c>
      <c r="R59" s="109">
        <v>545.66591039999992</v>
      </c>
      <c r="S59" s="124" t="s">
        <v>350</v>
      </c>
      <c r="T59" s="116">
        <v>0.5</v>
      </c>
      <c r="U59" s="212">
        <v>0.5</v>
      </c>
      <c r="V59" s="213">
        <f t="shared" si="34"/>
        <v>0.26130000000000003</v>
      </c>
      <c r="W59" s="212">
        <f t="shared" si="35"/>
        <v>0.52266875000000002</v>
      </c>
      <c r="X59" s="207">
        <f t="shared" si="36"/>
        <v>2.3586429500400001</v>
      </c>
      <c r="Y59" s="208">
        <f t="shared" si="37"/>
        <v>0.39031460000000001</v>
      </c>
      <c r="Z59" s="208">
        <f t="shared" si="38"/>
        <v>285.20251930637994</v>
      </c>
      <c r="AA59" s="313" t="s">
        <v>417</v>
      </c>
      <c r="AB59" s="148"/>
      <c r="AC59" s="148"/>
      <c r="AD59" s="148"/>
      <c r="AE59" s="148"/>
      <c r="AF59" s="148"/>
      <c r="AG59" s="148"/>
      <c r="AH59" s="148"/>
      <c r="AI59" s="148"/>
      <c r="AJ59" s="148"/>
      <c r="AK59" s="148"/>
      <c r="AL59" s="148"/>
      <c r="AM59" s="148"/>
      <c r="AN59" s="148"/>
      <c r="AO59" s="148"/>
      <c r="AP59" s="148"/>
      <c r="AQ59" s="148"/>
      <c r="AR59" s="148"/>
      <c r="AS59" s="148"/>
      <c r="AT59" s="148"/>
      <c r="AU59" s="148"/>
      <c r="AV59" s="148"/>
      <c r="AW59" s="148"/>
      <c r="AX59" s="148"/>
      <c r="AY59" s="148"/>
      <c r="AZ59" s="148"/>
      <c r="BA59" s="148"/>
      <c r="BB59" s="148"/>
    </row>
    <row r="60" spans="1:60" x14ac:dyDescent="0.2">
      <c r="A60" s="138" t="s">
        <v>81</v>
      </c>
      <c r="B60" s="132" t="s">
        <v>104</v>
      </c>
      <c r="C60" s="295" t="s">
        <v>338</v>
      </c>
      <c r="D60" s="219" t="s">
        <v>337</v>
      </c>
      <c r="E60" s="219" t="s">
        <v>303</v>
      </c>
      <c r="F60" s="110">
        <v>41913</v>
      </c>
      <c r="G60" s="108">
        <v>0.20400000000000001</v>
      </c>
      <c r="H60" s="108">
        <v>0.15096000000000001</v>
      </c>
      <c r="I60" s="117">
        <f t="shared" si="28"/>
        <v>2.5451855999999999</v>
      </c>
      <c r="J60" s="117">
        <f t="shared" si="29"/>
        <v>0.24455520000000003</v>
      </c>
      <c r="K60" s="117">
        <f t="shared" si="30"/>
        <v>176.82246720000001</v>
      </c>
      <c r="L60" s="108">
        <v>5.3040000000000004E-2</v>
      </c>
      <c r="M60" s="117">
        <f t="shared" si="31"/>
        <v>0.53411280000000005</v>
      </c>
      <c r="N60" s="117">
        <f t="shared" si="32"/>
        <v>2.1746399999999999E-2</v>
      </c>
      <c r="O60" s="117">
        <f t="shared" si="33"/>
        <v>9.3244320000000016</v>
      </c>
      <c r="P60" s="109">
        <v>3.0792983999999999</v>
      </c>
      <c r="Q60" s="109">
        <v>0.26630160000000003</v>
      </c>
      <c r="R60" s="109">
        <v>186.14689920000001</v>
      </c>
      <c r="S60" s="124" t="s">
        <v>350</v>
      </c>
      <c r="T60" s="116">
        <v>0.5</v>
      </c>
      <c r="U60" s="212">
        <v>0.5</v>
      </c>
      <c r="V60" s="213">
        <f t="shared" si="34"/>
        <v>0.26130000000000003</v>
      </c>
      <c r="W60" s="212">
        <f t="shared" si="35"/>
        <v>0.52266875000000002</v>
      </c>
      <c r="X60" s="207">
        <f t="shared" si="36"/>
        <v>0.80462067192000009</v>
      </c>
      <c r="Y60" s="208">
        <f t="shared" si="37"/>
        <v>0.13315080000000001</v>
      </c>
      <c r="Z60" s="208">
        <f t="shared" si="38"/>
        <v>97.293167121240003</v>
      </c>
      <c r="AA60" s="313" t="s">
        <v>417</v>
      </c>
      <c r="AB60" s="148"/>
      <c r="AC60" s="148"/>
      <c r="AD60" s="148"/>
      <c r="AE60" s="148"/>
      <c r="AF60" s="148"/>
      <c r="AG60" s="148"/>
      <c r="AH60" s="148"/>
      <c r="AI60" s="148"/>
      <c r="AJ60" s="148"/>
      <c r="AK60" s="148"/>
      <c r="AL60" s="148"/>
      <c r="AM60" s="148"/>
      <c r="AN60" s="148"/>
      <c r="AO60" s="148"/>
      <c r="AP60" s="148"/>
      <c r="AQ60" s="148"/>
      <c r="AR60" s="148"/>
      <c r="AS60" s="148"/>
      <c r="AT60" s="148"/>
      <c r="AU60" s="148"/>
      <c r="AV60" s="148"/>
      <c r="AW60" s="148"/>
      <c r="AX60" s="148"/>
      <c r="AY60" s="148"/>
      <c r="AZ60" s="148"/>
      <c r="BA60" s="148"/>
      <c r="BB60" s="148"/>
    </row>
    <row r="61" spans="1:60" x14ac:dyDescent="0.2">
      <c r="A61" s="216" t="s">
        <v>84</v>
      </c>
      <c r="B61" s="132" t="s">
        <v>104</v>
      </c>
      <c r="C61" s="295" t="s">
        <v>338</v>
      </c>
      <c r="D61" s="220" t="s">
        <v>334</v>
      </c>
      <c r="E61" s="219" t="s">
        <v>303</v>
      </c>
      <c r="F61" s="128">
        <v>41913</v>
      </c>
      <c r="G61" s="129">
        <v>0.59300000000000008</v>
      </c>
      <c r="H61" s="129">
        <v>0.19120000000000001</v>
      </c>
      <c r="I61" s="117">
        <f t="shared" si="28"/>
        <v>3.2236319999999998</v>
      </c>
      <c r="J61" s="117">
        <f t="shared" si="29"/>
        <v>0.30974400000000002</v>
      </c>
      <c r="K61" s="117">
        <f t="shared" si="30"/>
        <v>223.95638399999999</v>
      </c>
      <c r="L61" s="129">
        <v>0.40180000000000005</v>
      </c>
      <c r="M61" s="117">
        <f t="shared" si="31"/>
        <v>4.046126000000001</v>
      </c>
      <c r="N61" s="117">
        <f t="shared" si="32"/>
        <v>0.164738</v>
      </c>
      <c r="O61" s="117">
        <f t="shared" si="33"/>
        <v>70.636440000000007</v>
      </c>
      <c r="P61" s="130">
        <v>7.2697580000000013</v>
      </c>
      <c r="Q61" s="130">
        <v>0.47448200000000001</v>
      </c>
      <c r="R61" s="130">
        <v>294.59282400000001</v>
      </c>
      <c r="S61" s="124" t="s">
        <v>350</v>
      </c>
      <c r="T61" s="131">
        <v>0.5</v>
      </c>
      <c r="U61" s="252">
        <v>0.5</v>
      </c>
      <c r="V61" s="213">
        <f t="shared" si="34"/>
        <v>0.26130000000000003</v>
      </c>
      <c r="W61" s="212">
        <f t="shared" si="35"/>
        <v>0.52266875000000002</v>
      </c>
      <c r="X61" s="207">
        <f t="shared" si="36"/>
        <v>1.8995877654000006</v>
      </c>
      <c r="Y61" s="208">
        <f t="shared" si="37"/>
        <v>0.23724100000000001</v>
      </c>
      <c r="Z61" s="208">
        <f t="shared" si="38"/>
        <v>153.97446307905</v>
      </c>
      <c r="AA61" s="313" t="s">
        <v>417</v>
      </c>
      <c r="AB61" s="148"/>
      <c r="AC61" s="148"/>
      <c r="AD61" s="148"/>
      <c r="AE61" s="148"/>
      <c r="AF61" s="148"/>
      <c r="AG61" s="148"/>
      <c r="AH61" s="148"/>
      <c r="AI61" s="148"/>
      <c r="AJ61" s="148"/>
      <c r="AK61" s="148"/>
      <c r="AL61" s="148"/>
      <c r="AM61" s="148"/>
      <c r="AN61" s="148"/>
      <c r="AO61" s="148"/>
      <c r="AP61" s="148"/>
      <c r="AQ61" s="148"/>
      <c r="AR61" s="148"/>
      <c r="AS61" s="148"/>
      <c r="AT61" s="148"/>
      <c r="AU61" s="148"/>
      <c r="AV61" s="148"/>
      <c r="AW61" s="148"/>
      <c r="AX61" s="148"/>
      <c r="AY61" s="148"/>
      <c r="AZ61" s="148"/>
      <c r="BA61" s="148"/>
      <c r="BB61" s="148"/>
    </row>
    <row r="62" spans="1:60" x14ac:dyDescent="0.2">
      <c r="A62" s="133" t="s">
        <v>172</v>
      </c>
      <c r="B62" s="132" t="s">
        <v>104</v>
      </c>
      <c r="C62" s="295" t="s">
        <v>338</v>
      </c>
      <c r="D62" s="136" t="s">
        <v>339</v>
      </c>
      <c r="E62" s="219" t="s">
        <v>303</v>
      </c>
      <c r="F62" s="134">
        <v>42879</v>
      </c>
      <c r="G62" s="135">
        <v>0.20100000000000001</v>
      </c>
      <c r="H62" s="135">
        <v>0.18</v>
      </c>
      <c r="I62" s="117">
        <f t="shared" si="28"/>
        <v>3.0347999999999997</v>
      </c>
      <c r="J62" s="117">
        <f t="shared" si="29"/>
        <v>0.29160000000000003</v>
      </c>
      <c r="K62" s="117">
        <f t="shared" si="30"/>
        <v>210.83759999999998</v>
      </c>
      <c r="L62" s="135">
        <v>2.1000000000000001E-2</v>
      </c>
      <c r="M62" s="117">
        <f t="shared" si="31"/>
        <v>0.21147000000000002</v>
      </c>
      <c r="N62" s="117">
        <f t="shared" si="32"/>
        <v>8.6099999999999996E-3</v>
      </c>
      <c r="O62" s="117">
        <f t="shared" si="33"/>
        <v>3.6918000000000006</v>
      </c>
      <c r="P62" s="109">
        <v>3.2462699999999995</v>
      </c>
      <c r="Q62" s="109">
        <v>0.30021000000000003</v>
      </c>
      <c r="R62" s="109">
        <v>214.52939999999998</v>
      </c>
      <c r="S62" s="124" t="s">
        <v>350</v>
      </c>
      <c r="T62" s="116">
        <v>0.5</v>
      </c>
      <c r="U62" s="212">
        <v>0.5</v>
      </c>
      <c r="V62" s="213">
        <f t="shared" si="34"/>
        <v>0.26130000000000003</v>
      </c>
      <c r="W62" s="212">
        <f t="shared" si="35"/>
        <v>0.52266875000000002</v>
      </c>
      <c r="X62" s="207">
        <f t="shared" si="36"/>
        <v>0.84825035100000001</v>
      </c>
      <c r="Y62" s="208">
        <f t="shared" si="37"/>
        <v>0.15010500000000002</v>
      </c>
      <c r="Z62" s="208">
        <f t="shared" si="38"/>
        <v>112.12781333625</v>
      </c>
      <c r="AA62" s="313" t="s">
        <v>417</v>
      </c>
      <c r="AB62" s="148"/>
      <c r="AC62" s="148"/>
      <c r="AD62" s="148"/>
      <c r="AE62" s="148"/>
      <c r="AF62" s="148"/>
      <c r="AG62" s="148"/>
      <c r="AH62" s="148"/>
      <c r="AI62" s="148"/>
      <c r="AJ62" s="148"/>
      <c r="AK62" s="148"/>
      <c r="AL62" s="148"/>
      <c r="AM62" s="148"/>
      <c r="AN62" s="148"/>
      <c r="AO62" s="148"/>
      <c r="AP62" s="148"/>
      <c r="AQ62" s="148"/>
      <c r="AR62" s="148"/>
      <c r="AS62" s="148"/>
      <c r="AT62" s="148"/>
      <c r="AU62" s="148"/>
      <c r="AV62" s="148"/>
      <c r="AW62" s="148"/>
      <c r="AX62" s="148"/>
      <c r="AY62" s="148"/>
      <c r="AZ62" s="148"/>
      <c r="BA62" s="148"/>
      <c r="BB62" s="148"/>
    </row>
    <row r="63" spans="1:60" x14ac:dyDescent="0.2">
      <c r="A63" s="133" t="s">
        <v>173</v>
      </c>
      <c r="B63" s="132" t="s">
        <v>104</v>
      </c>
      <c r="C63" s="295" t="s">
        <v>338</v>
      </c>
      <c r="D63" s="136" t="s">
        <v>340</v>
      </c>
      <c r="E63" s="219" t="s">
        <v>303</v>
      </c>
      <c r="F63" s="134">
        <v>42879</v>
      </c>
      <c r="G63" s="135">
        <v>0.14699999999999999</v>
      </c>
      <c r="H63" s="135">
        <v>0.13200000000000001</v>
      </c>
      <c r="I63" s="117">
        <f t="shared" si="28"/>
        <v>2.2255199999999999</v>
      </c>
      <c r="J63" s="117">
        <f t="shared" si="29"/>
        <v>0.21384000000000003</v>
      </c>
      <c r="K63" s="117">
        <f t="shared" si="30"/>
        <v>154.61424</v>
      </c>
      <c r="L63" s="135">
        <v>1.4999999999999999E-2</v>
      </c>
      <c r="M63" s="117">
        <f t="shared" si="31"/>
        <v>0.15104999999999999</v>
      </c>
      <c r="N63" s="117">
        <f t="shared" si="32"/>
        <v>6.1499999999999992E-3</v>
      </c>
      <c r="O63" s="117">
        <f t="shared" si="33"/>
        <v>2.637</v>
      </c>
      <c r="P63" s="109">
        <v>2.3765700000000001</v>
      </c>
      <c r="Q63" s="109">
        <v>0.21999000000000002</v>
      </c>
      <c r="R63" s="109">
        <v>157.25124</v>
      </c>
      <c r="S63" s="124" t="s">
        <v>350</v>
      </c>
      <c r="T63" s="116">
        <v>0.5</v>
      </c>
      <c r="U63" s="212">
        <v>0.5</v>
      </c>
      <c r="V63" s="213">
        <f t="shared" si="34"/>
        <v>0.26130000000000003</v>
      </c>
      <c r="W63" s="212">
        <f t="shared" si="35"/>
        <v>0.52266875000000002</v>
      </c>
      <c r="X63" s="207">
        <f t="shared" si="36"/>
        <v>0.62099774100000005</v>
      </c>
      <c r="Y63" s="208">
        <f t="shared" si="37"/>
        <v>0.10999500000000001</v>
      </c>
      <c r="Z63" s="208">
        <f t="shared" si="38"/>
        <v>82.190309046750002</v>
      </c>
      <c r="AA63" s="313" t="s">
        <v>417</v>
      </c>
      <c r="AB63" s="148"/>
      <c r="AC63" s="148"/>
      <c r="AD63" s="148"/>
      <c r="AE63" s="148"/>
      <c r="AF63" s="148"/>
      <c r="AG63" s="148"/>
      <c r="AH63" s="148"/>
      <c r="AI63" s="148"/>
      <c r="AJ63" s="148"/>
      <c r="AK63" s="148"/>
      <c r="AL63" s="148"/>
      <c r="AM63" s="148"/>
      <c r="AN63" s="148"/>
      <c r="AO63" s="148"/>
      <c r="AP63" s="148"/>
      <c r="AQ63" s="148"/>
      <c r="AR63" s="148"/>
      <c r="AS63" s="148"/>
      <c r="AT63" s="148"/>
      <c r="AU63" s="148"/>
      <c r="AV63" s="148"/>
      <c r="AW63" s="148"/>
      <c r="AX63" s="148"/>
      <c r="AY63" s="148"/>
      <c r="AZ63" s="148"/>
      <c r="BA63" s="148"/>
      <c r="BB63" s="148"/>
    </row>
    <row r="64" spans="1:60" x14ac:dyDescent="0.2">
      <c r="A64" s="133" t="s">
        <v>75</v>
      </c>
      <c r="B64" s="254" t="s">
        <v>104</v>
      </c>
      <c r="C64" s="295" t="s">
        <v>338</v>
      </c>
      <c r="D64" s="136" t="s">
        <v>341</v>
      </c>
      <c r="E64" s="219" t="s">
        <v>342</v>
      </c>
      <c r="F64" s="134">
        <v>40259</v>
      </c>
      <c r="G64" s="135">
        <v>0.50800000000000001</v>
      </c>
      <c r="H64" s="135">
        <v>0.41</v>
      </c>
      <c r="I64" s="117">
        <f t="shared" si="28"/>
        <v>6.9125999999999994</v>
      </c>
      <c r="J64" s="117">
        <f t="shared" si="29"/>
        <v>0.66420000000000001</v>
      </c>
      <c r="K64" s="117">
        <f t="shared" si="30"/>
        <v>480.24119999999994</v>
      </c>
      <c r="L64" s="135">
        <v>9.8000000000000032E-2</v>
      </c>
      <c r="M64" s="117">
        <f t="shared" si="31"/>
        <v>0.98686000000000029</v>
      </c>
      <c r="N64" s="117">
        <f t="shared" si="32"/>
        <v>4.0180000000000007E-2</v>
      </c>
      <c r="O64" s="117">
        <f t="shared" si="33"/>
        <v>17.228400000000008</v>
      </c>
      <c r="P64" s="109">
        <v>7.8994599999999995</v>
      </c>
      <c r="Q64" s="109">
        <v>0.70438000000000001</v>
      </c>
      <c r="R64" s="109">
        <v>497.46959999999996</v>
      </c>
      <c r="S64" s="250" t="s">
        <v>350</v>
      </c>
      <c r="T64" s="116">
        <v>0.5</v>
      </c>
      <c r="U64" s="212">
        <v>0.5</v>
      </c>
      <c r="V64" s="213">
        <f t="shared" si="34"/>
        <v>0.26130000000000003</v>
      </c>
      <c r="W64" s="212">
        <f t="shared" si="35"/>
        <v>0.52266875000000002</v>
      </c>
      <c r="X64" s="207">
        <f t="shared" si="36"/>
        <v>2.0641288980000003</v>
      </c>
      <c r="Y64" s="208">
        <f t="shared" si="37"/>
        <v>0.35219</v>
      </c>
      <c r="Z64" s="208">
        <f t="shared" si="38"/>
        <v>260.01181399500001</v>
      </c>
      <c r="AA64" s="313" t="s">
        <v>417</v>
      </c>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8"/>
      <c r="AY64" s="148"/>
      <c r="AZ64" s="148"/>
      <c r="BA64" s="148"/>
      <c r="BB64" s="148"/>
    </row>
    <row r="65" spans="1:60" x14ac:dyDescent="0.2">
      <c r="A65" s="133" t="s">
        <v>74</v>
      </c>
      <c r="B65" s="254" t="s">
        <v>104</v>
      </c>
      <c r="C65" s="295" t="s">
        <v>338</v>
      </c>
      <c r="D65" s="136" t="s">
        <v>343</v>
      </c>
      <c r="E65" s="219" t="s">
        <v>342</v>
      </c>
      <c r="F65" s="134">
        <v>40259</v>
      </c>
      <c r="G65" s="136">
        <v>0.41</v>
      </c>
      <c r="H65" s="136">
        <v>0.41</v>
      </c>
      <c r="I65" s="117">
        <f t="shared" si="28"/>
        <v>6.9125999999999994</v>
      </c>
      <c r="J65" s="117">
        <f t="shared" si="29"/>
        <v>0.66420000000000001</v>
      </c>
      <c r="K65" s="117">
        <f t="shared" si="30"/>
        <v>480.24119999999994</v>
      </c>
      <c r="L65" s="135">
        <v>0</v>
      </c>
      <c r="M65" s="117">
        <f t="shared" si="31"/>
        <v>0</v>
      </c>
      <c r="N65" s="117">
        <f t="shared" si="32"/>
        <v>0</v>
      </c>
      <c r="O65" s="117">
        <f t="shared" si="33"/>
        <v>0</v>
      </c>
      <c r="P65" s="109">
        <v>6.9125999999999994</v>
      </c>
      <c r="Q65" s="109">
        <v>0.66420000000000001</v>
      </c>
      <c r="R65" s="109">
        <v>480.24119999999994</v>
      </c>
      <c r="S65" s="250" t="s">
        <v>350</v>
      </c>
      <c r="T65" s="116">
        <v>0.5</v>
      </c>
      <c r="U65" s="212">
        <v>0.5</v>
      </c>
      <c r="V65" s="213">
        <f t="shared" si="34"/>
        <v>0.26130000000000003</v>
      </c>
      <c r="W65" s="212">
        <f t="shared" si="35"/>
        <v>0.52266875000000002</v>
      </c>
      <c r="X65" s="207">
        <f t="shared" si="36"/>
        <v>1.8062623800000002</v>
      </c>
      <c r="Y65" s="208">
        <f t="shared" si="37"/>
        <v>0.33210000000000001</v>
      </c>
      <c r="Z65" s="208">
        <f t="shared" si="38"/>
        <v>251.00706770249997</v>
      </c>
      <c r="AA65" s="313" t="s">
        <v>417</v>
      </c>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row>
    <row r="66" spans="1:60" x14ac:dyDescent="0.2">
      <c r="A66" s="133" t="s">
        <v>77</v>
      </c>
      <c r="B66" s="254" t="s">
        <v>104</v>
      </c>
      <c r="C66" s="295" t="s">
        <v>338</v>
      </c>
      <c r="D66" s="136" t="s">
        <v>344</v>
      </c>
      <c r="E66" s="219" t="s">
        <v>342</v>
      </c>
      <c r="F66" s="134">
        <v>40259</v>
      </c>
      <c r="G66" s="136">
        <v>0.22</v>
      </c>
      <c r="H66" s="136">
        <v>0.22</v>
      </c>
      <c r="I66" s="117">
        <f t="shared" si="28"/>
        <v>3.7092000000000001</v>
      </c>
      <c r="J66" s="117">
        <f t="shared" si="29"/>
        <v>0.35640000000000005</v>
      </c>
      <c r="K66" s="117">
        <f t="shared" si="30"/>
        <v>257.69040000000001</v>
      </c>
      <c r="L66" s="135">
        <v>0</v>
      </c>
      <c r="M66" s="117">
        <f t="shared" si="31"/>
        <v>0</v>
      </c>
      <c r="N66" s="117">
        <f t="shared" si="32"/>
        <v>0</v>
      </c>
      <c r="O66" s="117">
        <f t="shared" si="33"/>
        <v>0</v>
      </c>
      <c r="P66" s="109">
        <v>3.7092000000000001</v>
      </c>
      <c r="Q66" s="109">
        <v>0.35640000000000005</v>
      </c>
      <c r="R66" s="109">
        <v>257.69040000000001</v>
      </c>
      <c r="S66" s="250" t="s">
        <v>350</v>
      </c>
      <c r="T66" s="116">
        <v>0.5</v>
      </c>
      <c r="U66" s="212">
        <v>0.5</v>
      </c>
      <c r="V66" s="213">
        <f t="shared" si="34"/>
        <v>0.26130000000000003</v>
      </c>
      <c r="W66" s="212">
        <f t="shared" si="35"/>
        <v>0.52266875000000002</v>
      </c>
      <c r="X66" s="207">
        <f t="shared" si="36"/>
        <v>0.96921396000000015</v>
      </c>
      <c r="Y66" s="208">
        <f t="shared" si="37"/>
        <v>0.17820000000000003</v>
      </c>
      <c r="Z66" s="208">
        <f t="shared" si="38"/>
        <v>134.68671925500001</v>
      </c>
      <c r="AA66" s="313" t="s">
        <v>417</v>
      </c>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8"/>
    </row>
    <row r="67" spans="1:60" x14ac:dyDescent="0.2">
      <c r="A67" s="133" t="s">
        <v>78</v>
      </c>
      <c r="B67" s="254" t="s">
        <v>104</v>
      </c>
      <c r="C67" s="295" t="s">
        <v>338</v>
      </c>
      <c r="D67" s="136" t="s">
        <v>345</v>
      </c>
      <c r="E67" s="219" t="s">
        <v>342</v>
      </c>
      <c r="F67" s="134">
        <v>40259</v>
      </c>
      <c r="G67" s="136">
        <v>0.41</v>
      </c>
      <c r="H67" s="136">
        <v>0.41</v>
      </c>
      <c r="I67" s="117">
        <f t="shared" si="28"/>
        <v>6.9125999999999994</v>
      </c>
      <c r="J67" s="117">
        <f t="shared" si="29"/>
        <v>0.66420000000000001</v>
      </c>
      <c r="K67" s="117">
        <f t="shared" si="30"/>
        <v>480.24119999999994</v>
      </c>
      <c r="L67" s="135">
        <v>0</v>
      </c>
      <c r="M67" s="117">
        <f t="shared" si="31"/>
        <v>0</v>
      </c>
      <c r="N67" s="117">
        <f t="shared" si="32"/>
        <v>0</v>
      </c>
      <c r="O67" s="117">
        <f t="shared" si="33"/>
        <v>0</v>
      </c>
      <c r="P67" s="109">
        <v>6.9125999999999994</v>
      </c>
      <c r="Q67" s="109">
        <v>0.66420000000000001</v>
      </c>
      <c r="R67" s="109">
        <v>480.24119999999994</v>
      </c>
      <c r="S67" s="250" t="s">
        <v>350</v>
      </c>
      <c r="T67" s="116">
        <v>0.5</v>
      </c>
      <c r="U67" s="212">
        <v>0.5</v>
      </c>
      <c r="V67" s="213">
        <f t="shared" si="34"/>
        <v>0.26130000000000003</v>
      </c>
      <c r="W67" s="212">
        <f t="shared" si="35"/>
        <v>0.52266875000000002</v>
      </c>
      <c r="X67" s="207">
        <f t="shared" si="36"/>
        <v>1.8062623800000002</v>
      </c>
      <c r="Y67" s="208">
        <f t="shared" si="37"/>
        <v>0.33210000000000001</v>
      </c>
      <c r="Z67" s="208">
        <f t="shared" si="38"/>
        <v>251.00706770249997</v>
      </c>
      <c r="AA67" s="313" t="s">
        <v>417</v>
      </c>
      <c r="AB67" s="148"/>
      <c r="AC67" s="148"/>
      <c r="AD67" s="148"/>
      <c r="AE67" s="148"/>
      <c r="AF67" s="148"/>
      <c r="AG67" s="148"/>
      <c r="AH67" s="148"/>
      <c r="AI67" s="148"/>
      <c r="AJ67" s="148"/>
      <c r="AK67" s="148"/>
      <c r="AL67" s="148"/>
      <c r="AM67" s="148"/>
      <c r="AN67" s="148"/>
      <c r="AO67" s="148"/>
      <c r="AP67" s="148"/>
      <c r="AQ67" s="148"/>
      <c r="AR67" s="148"/>
      <c r="AS67" s="148"/>
      <c r="AT67" s="148"/>
      <c r="AU67" s="148"/>
      <c r="AV67" s="148"/>
      <c r="AW67" s="148"/>
      <c r="AX67" s="148"/>
      <c r="AY67" s="148"/>
      <c r="AZ67" s="148"/>
      <c r="BA67" s="148"/>
      <c r="BB67" s="148"/>
    </row>
    <row r="68" spans="1:60" x14ac:dyDescent="0.2">
      <c r="A68" s="133" t="s">
        <v>72</v>
      </c>
      <c r="B68" s="254" t="s">
        <v>104</v>
      </c>
      <c r="C68" s="295" t="s">
        <v>338</v>
      </c>
      <c r="D68" s="136" t="s">
        <v>346</v>
      </c>
      <c r="E68" s="219" t="s">
        <v>342</v>
      </c>
      <c r="F68" s="134">
        <v>40259</v>
      </c>
      <c r="G68" s="136">
        <v>0.31</v>
      </c>
      <c r="H68" s="136">
        <v>0.31</v>
      </c>
      <c r="I68" s="117">
        <f t="shared" si="28"/>
        <v>5.2265999999999995</v>
      </c>
      <c r="J68" s="117">
        <f t="shared" si="29"/>
        <v>0.50219999999999998</v>
      </c>
      <c r="K68" s="117">
        <f t="shared" si="30"/>
        <v>363.10919999999999</v>
      </c>
      <c r="L68" s="135">
        <v>0</v>
      </c>
      <c r="M68" s="117">
        <f t="shared" si="31"/>
        <v>0</v>
      </c>
      <c r="N68" s="117">
        <f t="shared" si="32"/>
        <v>0</v>
      </c>
      <c r="O68" s="117">
        <f t="shared" si="33"/>
        <v>0</v>
      </c>
      <c r="P68" s="109">
        <v>5.2265999999999995</v>
      </c>
      <c r="Q68" s="109">
        <v>0.50219999999999998</v>
      </c>
      <c r="R68" s="109">
        <v>363.10919999999999</v>
      </c>
      <c r="S68" s="250" t="s">
        <v>350</v>
      </c>
      <c r="T68" s="116">
        <v>0.5</v>
      </c>
      <c r="U68" s="212">
        <v>0.5</v>
      </c>
      <c r="V68" s="213">
        <f t="shared" si="34"/>
        <v>0.26130000000000003</v>
      </c>
      <c r="W68" s="212">
        <f t="shared" si="35"/>
        <v>0.52266875000000002</v>
      </c>
      <c r="X68" s="207">
        <f t="shared" si="36"/>
        <v>1.36571058</v>
      </c>
      <c r="Y68" s="208">
        <f t="shared" si="37"/>
        <v>0.25109999999999999</v>
      </c>
      <c r="Z68" s="208">
        <f t="shared" si="38"/>
        <v>189.7858316775</v>
      </c>
      <c r="AA68" s="313" t="s">
        <v>417</v>
      </c>
      <c r="AB68" s="148"/>
      <c r="AC68" s="148"/>
      <c r="AD68" s="148"/>
      <c r="AE68" s="148"/>
      <c r="AF68" s="148"/>
      <c r="AG68" s="148"/>
      <c r="AH68" s="148"/>
      <c r="AI68" s="148"/>
      <c r="AJ68" s="148"/>
      <c r="AK68" s="148"/>
      <c r="AL68" s="148"/>
      <c r="AM68" s="148"/>
      <c r="AN68" s="148"/>
      <c r="AO68" s="148"/>
      <c r="AP68" s="148"/>
      <c r="AQ68" s="148"/>
      <c r="AR68" s="148"/>
      <c r="AS68" s="148"/>
      <c r="AT68" s="148"/>
      <c r="AU68" s="148"/>
      <c r="AV68" s="148"/>
      <c r="AW68" s="148"/>
      <c r="AX68" s="148"/>
      <c r="AY68" s="148"/>
      <c r="AZ68" s="148"/>
      <c r="BA68" s="148"/>
      <c r="BB68" s="148"/>
    </row>
    <row r="69" spans="1:60" x14ac:dyDescent="0.2">
      <c r="A69" s="133" t="s">
        <v>71</v>
      </c>
      <c r="B69" s="254" t="s">
        <v>104</v>
      </c>
      <c r="C69" s="295" t="s">
        <v>338</v>
      </c>
      <c r="D69" s="136" t="s">
        <v>347</v>
      </c>
      <c r="E69" s="219" t="s">
        <v>348</v>
      </c>
      <c r="F69" s="134">
        <v>40116</v>
      </c>
      <c r="G69" s="136">
        <v>0.24</v>
      </c>
      <c r="H69" s="136">
        <v>0.24</v>
      </c>
      <c r="I69" s="117">
        <f t="shared" si="28"/>
        <v>4.0463999999999993</v>
      </c>
      <c r="J69" s="117">
        <f t="shared" si="29"/>
        <v>0.38880000000000003</v>
      </c>
      <c r="K69" s="117">
        <f t="shared" si="30"/>
        <v>281.11679999999996</v>
      </c>
      <c r="L69" s="135">
        <v>0</v>
      </c>
      <c r="M69" s="117">
        <f t="shared" si="31"/>
        <v>0</v>
      </c>
      <c r="N69" s="117">
        <f t="shared" si="32"/>
        <v>0</v>
      </c>
      <c r="O69" s="117">
        <f t="shared" si="33"/>
        <v>0</v>
      </c>
      <c r="P69" s="109">
        <v>4.0463999999999993</v>
      </c>
      <c r="Q69" s="109">
        <v>0.38880000000000003</v>
      </c>
      <c r="R69" s="109">
        <v>281.11679999999996</v>
      </c>
      <c r="S69" s="250" t="s">
        <v>350</v>
      </c>
      <c r="T69" s="116">
        <v>0.5</v>
      </c>
      <c r="U69" s="212">
        <v>0.5</v>
      </c>
      <c r="V69" s="213">
        <f t="shared" si="34"/>
        <v>0.26130000000000003</v>
      </c>
      <c r="W69" s="212">
        <f t="shared" si="35"/>
        <v>0.52266875000000002</v>
      </c>
      <c r="X69" s="207">
        <f t="shared" si="36"/>
        <v>1.05732432</v>
      </c>
      <c r="Y69" s="208">
        <f t="shared" si="37"/>
        <v>0.19440000000000002</v>
      </c>
      <c r="Z69" s="208">
        <f t="shared" si="38"/>
        <v>146.93096645999998</v>
      </c>
      <c r="AA69" s="313" t="s">
        <v>417</v>
      </c>
      <c r="AB69" s="148"/>
      <c r="AC69" s="148"/>
      <c r="AD69" s="148"/>
      <c r="AE69" s="148"/>
      <c r="AF69" s="148"/>
      <c r="AG69" s="148"/>
      <c r="AH69" s="148"/>
      <c r="AI69" s="148"/>
      <c r="AJ69" s="148"/>
      <c r="AK69" s="148"/>
      <c r="AL69" s="148"/>
      <c r="AM69" s="148"/>
      <c r="AN69" s="148"/>
      <c r="AO69" s="148"/>
      <c r="AP69" s="148"/>
      <c r="AQ69" s="148"/>
      <c r="AR69" s="148"/>
      <c r="AS69" s="148"/>
      <c r="AT69" s="148"/>
      <c r="AU69" s="148"/>
      <c r="AV69" s="148"/>
      <c r="AW69" s="148"/>
      <c r="AX69" s="148"/>
      <c r="AY69" s="148"/>
      <c r="AZ69" s="148"/>
      <c r="BA69" s="148"/>
      <c r="BB69" s="148"/>
    </row>
    <row r="70" spans="1:60" x14ac:dyDescent="0.2">
      <c r="A70" s="133" t="s">
        <v>69</v>
      </c>
      <c r="B70" s="254" t="s">
        <v>104</v>
      </c>
      <c r="C70" s="295" t="s">
        <v>338</v>
      </c>
      <c r="D70" s="136" t="s">
        <v>347</v>
      </c>
      <c r="E70" s="219" t="s">
        <v>348</v>
      </c>
      <c r="F70" s="134">
        <v>40116</v>
      </c>
      <c r="G70" s="136">
        <v>0.69</v>
      </c>
      <c r="H70" s="136">
        <v>0.69</v>
      </c>
      <c r="I70" s="117">
        <f t="shared" si="28"/>
        <v>11.633399999999998</v>
      </c>
      <c r="J70" s="117">
        <f t="shared" si="29"/>
        <v>1.1177999999999999</v>
      </c>
      <c r="K70" s="117">
        <f t="shared" si="30"/>
        <v>808.21079999999995</v>
      </c>
      <c r="L70" s="135">
        <v>0</v>
      </c>
      <c r="M70" s="117">
        <f t="shared" si="31"/>
        <v>0</v>
      </c>
      <c r="N70" s="117">
        <f t="shared" si="32"/>
        <v>0</v>
      </c>
      <c r="O70" s="117">
        <f t="shared" si="33"/>
        <v>0</v>
      </c>
      <c r="P70" s="109">
        <v>11.633399999999998</v>
      </c>
      <c r="Q70" s="109">
        <v>1.1177999999999999</v>
      </c>
      <c r="R70" s="109">
        <v>808.21079999999995</v>
      </c>
      <c r="S70" s="250" t="s">
        <v>350</v>
      </c>
      <c r="T70" s="116">
        <v>0.5</v>
      </c>
      <c r="U70" s="212">
        <v>0.5</v>
      </c>
      <c r="V70" s="213">
        <f t="shared" si="34"/>
        <v>0.26130000000000003</v>
      </c>
      <c r="W70" s="212">
        <f t="shared" si="35"/>
        <v>0.52266875000000002</v>
      </c>
      <c r="X70" s="207">
        <f t="shared" si="36"/>
        <v>3.0398074199999998</v>
      </c>
      <c r="Y70" s="208">
        <f t="shared" si="37"/>
        <v>0.55889999999999995</v>
      </c>
      <c r="Z70" s="208">
        <f t="shared" si="38"/>
        <v>422.42652857249999</v>
      </c>
      <c r="AA70" s="313" t="s">
        <v>417</v>
      </c>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row>
    <row r="71" spans="1:60" x14ac:dyDescent="0.2">
      <c r="A71" s="133" t="s">
        <v>70</v>
      </c>
      <c r="B71" s="254" t="s">
        <v>104</v>
      </c>
      <c r="C71" s="295" t="s">
        <v>338</v>
      </c>
      <c r="D71" s="136" t="s">
        <v>347</v>
      </c>
      <c r="E71" s="219" t="s">
        <v>348</v>
      </c>
      <c r="F71" s="134">
        <v>40115</v>
      </c>
      <c r="G71" s="136">
        <v>0.28000000000000003</v>
      </c>
      <c r="H71" s="136">
        <v>0.28000000000000003</v>
      </c>
      <c r="I71" s="117">
        <f t="shared" si="28"/>
        <v>4.7208000000000006</v>
      </c>
      <c r="J71" s="117">
        <f t="shared" si="29"/>
        <v>0.45360000000000006</v>
      </c>
      <c r="K71" s="117">
        <f t="shared" si="30"/>
        <v>327.96960000000001</v>
      </c>
      <c r="L71" s="135">
        <v>0</v>
      </c>
      <c r="M71" s="117">
        <f t="shared" si="31"/>
        <v>0</v>
      </c>
      <c r="N71" s="117">
        <f t="shared" si="32"/>
        <v>0</v>
      </c>
      <c r="O71" s="117">
        <f t="shared" si="33"/>
        <v>0</v>
      </c>
      <c r="P71" s="109">
        <v>4.7208000000000006</v>
      </c>
      <c r="Q71" s="109">
        <v>0.45360000000000006</v>
      </c>
      <c r="R71" s="109">
        <v>327.96960000000001</v>
      </c>
      <c r="S71" s="250" t="s">
        <v>350</v>
      </c>
      <c r="T71" s="116">
        <v>0.5</v>
      </c>
      <c r="U71" s="212">
        <v>0.5</v>
      </c>
      <c r="V71" s="213">
        <f t="shared" si="34"/>
        <v>0.26130000000000003</v>
      </c>
      <c r="W71" s="212">
        <f t="shared" si="35"/>
        <v>0.52266875000000002</v>
      </c>
      <c r="X71" s="207">
        <f t="shared" si="36"/>
        <v>1.2335450400000003</v>
      </c>
      <c r="Y71" s="208">
        <f t="shared" si="37"/>
        <v>0.22680000000000003</v>
      </c>
      <c r="Z71" s="208">
        <f t="shared" si="38"/>
        <v>171.41946087000002</v>
      </c>
      <c r="AA71" s="313" t="s">
        <v>417</v>
      </c>
      <c r="AB71" s="148"/>
      <c r="AC71" s="148"/>
      <c r="AD71" s="148"/>
      <c r="AE71" s="148"/>
      <c r="AF71" s="148"/>
      <c r="AG71" s="148"/>
      <c r="AH71" s="148"/>
      <c r="AI71" s="148"/>
      <c r="AJ71" s="148"/>
      <c r="AK71" s="148"/>
      <c r="AL71" s="148"/>
      <c r="AM71" s="148"/>
      <c r="AN71" s="148"/>
      <c r="AO71" s="148"/>
      <c r="AP71" s="148"/>
      <c r="AQ71" s="148"/>
      <c r="AR71" s="148"/>
      <c r="AS71" s="148"/>
      <c r="AT71" s="148"/>
      <c r="AU71" s="148"/>
      <c r="AV71" s="148"/>
      <c r="AW71" s="148"/>
      <c r="AX71" s="148"/>
      <c r="AY71" s="148"/>
      <c r="AZ71" s="148"/>
      <c r="BA71" s="148"/>
      <c r="BB71" s="148"/>
    </row>
    <row r="72" spans="1:60" x14ac:dyDescent="0.2">
      <c r="A72" s="133" t="s">
        <v>68</v>
      </c>
      <c r="B72" s="254" t="s">
        <v>104</v>
      </c>
      <c r="C72" s="295" t="s">
        <v>338</v>
      </c>
      <c r="D72" s="136" t="s">
        <v>349</v>
      </c>
      <c r="E72" s="251" t="s">
        <v>329</v>
      </c>
      <c r="F72" s="134">
        <v>40057</v>
      </c>
      <c r="G72" s="136">
        <v>0.54</v>
      </c>
      <c r="H72" s="136">
        <v>0.54</v>
      </c>
      <c r="I72" s="117">
        <f t="shared" si="28"/>
        <v>9.1044</v>
      </c>
      <c r="J72" s="117">
        <f t="shared" si="29"/>
        <v>0.87480000000000013</v>
      </c>
      <c r="K72" s="117">
        <f t="shared" si="30"/>
        <v>632.51279999999997</v>
      </c>
      <c r="L72" s="135">
        <v>0</v>
      </c>
      <c r="M72" s="117">
        <f t="shared" si="31"/>
        <v>0</v>
      </c>
      <c r="N72" s="117">
        <f t="shared" si="32"/>
        <v>0</v>
      </c>
      <c r="O72" s="117">
        <f t="shared" si="33"/>
        <v>0</v>
      </c>
      <c r="P72" s="109">
        <v>9.1044</v>
      </c>
      <c r="Q72" s="109">
        <v>0.87480000000000013</v>
      </c>
      <c r="R72" s="109">
        <v>632.51279999999997</v>
      </c>
      <c r="S72" s="250" t="s">
        <v>350</v>
      </c>
      <c r="T72" s="116">
        <v>0.5</v>
      </c>
      <c r="U72" s="212">
        <v>0.5</v>
      </c>
      <c r="V72" s="213">
        <f t="shared" si="34"/>
        <v>0.26130000000000003</v>
      </c>
      <c r="W72" s="212">
        <f t="shared" si="35"/>
        <v>0.52266875000000002</v>
      </c>
      <c r="X72" s="207">
        <f t="shared" si="36"/>
        <v>2.3789797200000002</v>
      </c>
      <c r="Y72" s="208">
        <f t="shared" si="37"/>
        <v>0.43740000000000007</v>
      </c>
      <c r="Z72" s="208">
        <f t="shared" si="38"/>
        <v>330.59467453499997</v>
      </c>
      <c r="AA72" s="313" t="s">
        <v>417</v>
      </c>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c r="BB72" s="148"/>
    </row>
    <row r="73" spans="1:60" ht="13.5" thickBot="1" x14ac:dyDescent="0.25">
      <c r="A73" s="133" t="s">
        <v>175</v>
      </c>
      <c r="B73" s="132" t="s">
        <v>106</v>
      </c>
      <c r="C73" s="295" t="s">
        <v>338</v>
      </c>
      <c r="D73" s="136" t="s">
        <v>176</v>
      </c>
      <c r="E73" s="221" t="s">
        <v>311</v>
      </c>
      <c r="F73" s="137">
        <v>42856</v>
      </c>
      <c r="G73" s="135">
        <v>1.8754</v>
      </c>
      <c r="H73" s="135">
        <v>0.82469999999999999</v>
      </c>
      <c r="I73" s="117">
        <f t="shared" si="28"/>
        <v>13.904442</v>
      </c>
      <c r="J73" s="117">
        <f t="shared" si="29"/>
        <v>1.336014</v>
      </c>
      <c r="K73" s="117">
        <f t="shared" si="30"/>
        <v>965.98760399999992</v>
      </c>
      <c r="L73" s="135">
        <v>1.0507</v>
      </c>
      <c r="M73" s="117">
        <f t="shared" si="31"/>
        <v>10.580549</v>
      </c>
      <c r="N73" s="117">
        <f t="shared" si="32"/>
        <v>0.43078699999999998</v>
      </c>
      <c r="O73" s="117">
        <f t="shared" si="33"/>
        <v>184.71306000000001</v>
      </c>
      <c r="P73" s="109">
        <v>24.484991000000001</v>
      </c>
      <c r="Q73" s="109">
        <v>1.7668010000000001</v>
      </c>
      <c r="R73" s="109">
        <v>1150.700664</v>
      </c>
      <c r="S73" s="124" t="s">
        <v>350</v>
      </c>
      <c r="T73" s="116">
        <v>1</v>
      </c>
      <c r="U73" s="212">
        <v>0.5</v>
      </c>
      <c r="V73" s="288">
        <f t="shared" si="34"/>
        <v>0.34950000000000003</v>
      </c>
      <c r="W73" s="252">
        <f t="shared" si="35"/>
        <v>0.69900000000000007</v>
      </c>
      <c r="X73" s="289">
        <f t="shared" si="36"/>
        <v>8.5575043545000007</v>
      </c>
      <c r="Y73" s="290">
        <f t="shared" si="37"/>
        <v>0.88340050000000003</v>
      </c>
      <c r="Z73" s="290">
        <f t="shared" si="38"/>
        <v>804.3397641360001</v>
      </c>
      <c r="AA73" s="313" t="s">
        <v>417</v>
      </c>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row>
    <row r="74" spans="1:60" ht="13.5" thickBot="1" x14ac:dyDescent="0.25">
      <c r="A74" s="103"/>
      <c r="B74" s="127"/>
      <c r="C74" s="296"/>
      <c r="D74" s="103"/>
      <c r="E74" s="115"/>
      <c r="F74" s="105"/>
      <c r="G74" s="104"/>
      <c r="H74" s="104"/>
      <c r="I74" s="125"/>
      <c r="J74" s="125"/>
      <c r="K74" s="125"/>
      <c r="L74" s="104"/>
      <c r="M74" s="126"/>
      <c r="N74" s="126"/>
      <c r="O74" s="126"/>
      <c r="P74" s="122"/>
      <c r="U74" s="31"/>
      <c r="V74" s="369" t="s">
        <v>288</v>
      </c>
      <c r="W74" s="370"/>
      <c r="X74" s="291">
        <f>SUM(X57:X73)</f>
        <v>35.550260811360005</v>
      </c>
      <c r="Y74" s="291">
        <f>SUM(Y57:Y73)</f>
        <v>5.4437514</v>
      </c>
      <c r="Z74" s="292">
        <f>SUM(Z57:Z73)</f>
        <v>4335.5254339189196</v>
      </c>
      <c r="AA74" s="278"/>
      <c r="AB74" s="246"/>
      <c r="AC74" s="246"/>
      <c r="AD74" s="246"/>
      <c r="AE74" s="245"/>
      <c r="AF74" s="148"/>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row>
    <row r="75" spans="1:60" ht="13.5" thickBot="1" x14ac:dyDescent="0.25">
      <c r="A75" s="103"/>
      <c r="B75" s="127"/>
      <c r="C75" s="296"/>
      <c r="D75" s="103"/>
      <c r="E75" s="115"/>
      <c r="F75" s="105"/>
      <c r="G75" s="104"/>
      <c r="H75" s="104"/>
      <c r="I75" s="125"/>
      <c r="J75" s="125"/>
      <c r="K75" s="125"/>
      <c r="L75" s="104"/>
      <c r="M75" s="126"/>
      <c r="N75" s="126"/>
      <c r="O75" s="126"/>
      <c r="P75" s="122"/>
      <c r="V75" s="148"/>
      <c r="W75" s="148"/>
      <c r="AA75" s="279"/>
      <c r="AB75" s="245"/>
      <c r="AC75" s="245"/>
      <c r="AD75" s="245"/>
      <c r="AE75" s="245"/>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row>
    <row r="76" spans="1:60" ht="13.5" thickBot="1" x14ac:dyDescent="0.25">
      <c r="A76" s="148"/>
      <c r="B76" s="148"/>
      <c r="C76" s="115"/>
      <c r="D76" s="115"/>
      <c r="E76" s="115"/>
      <c r="F76" s="114"/>
      <c r="G76" s="114"/>
      <c r="H76" s="114"/>
      <c r="I76" s="114"/>
      <c r="J76" s="114"/>
      <c r="K76" s="114"/>
      <c r="L76" s="114"/>
      <c r="M76" s="114"/>
      <c r="N76" s="114"/>
      <c r="O76" s="114"/>
      <c r="P76" s="114"/>
      <c r="V76" s="224"/>
      <c r="W76" s="121" t="s">
        <v>105</v>
      </c>
      <c r="X76" s="247">
        <f>X53+X74</f>
        <v>277.25172124574635</v>
      </c>
      <c r="Y76" s="247">
        <f>Y53+Y74</f>
        <v>24.752282036731625</v>
      </c>
      <c r="Z76" s="247">
        <f>Z53+Z74</f>
        <v>18263.5087540491</v>
      </c>
      <c r="AA76" s="280"/>
      <c r="AB76" s="225"/>
      <c r="AC76" s="225"/>
      <c r="AD76" s="225"/>
      <c r="AE76" s="245"/>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row>
    <row r="77" spans="1:60" x14ac:dyDescent="0.2">
      <c r="A77" s="222" t="s">
        <v>265</v>
      </c>
      <c r="B77" s="222"/>
      <c r="C77" s="223"/>
      <c r="D77" s="223"/>
      <c r="E77" s="223"/>
      <c r="F77" s="224"/>
      <c r="G77" s="224"/>
      <c r="H77" s="224"/>
      <c r="I77" s="224"/>
      <c r="J77" s="224"/>
      <c r="K77" s="224"/>
      <c r="L77" s="224"/>
      <c r="M77" s="224"/>
      <c r="N77" s="224"/>
      <c r="O77" s="224"/>
      <c r="P77" s="224"/>
      <c r="Q77" s="224"/>
      <c r="R77" s="224"/>
      <c r="S77" s="224"/>
      <c r="T77" s="226"/>
      <c r="U77" s="224"/>
      <c r="V77" s="224"/>
      <c r="AA77" s="280"/>
      <c r="AB77" s="225"/>
      <c r="AC77" s="225"/>
      <c r="AD77" s="225"/>
      <c r="AE77" s="225"/>
      <c r="AF77" s="224"/>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row>
    <row r="78" spans="1:60" x14ac:dyDescent="0.2">
      <c r="A78" s="224" t="s">
        <v>386</v>
      </c>
      <c r="B78" s="223"/>
      <c r="C78" s="223"/>
      <c r="D78" s="223"/>
      <c r="E78" s="223"/>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row>
    <row r="79" spans="1:60" s="148" customFormat="1" x14ac:dyDescent="0.2">
      <c r="A79" s="224" t="s">
        <v>427</v>
      </c>
      <c r="B79" s="223"/>
      <c r="C79" s="223"/>
      <c r="D79" s="223"/>
      <c r="E79" s="223"/>
      <c r="F79" s="223"/>
      <c r="G79" s="223"/>
      <c r="H79" s="223"/>
      <c r="I79" s="223"/>
      <c r="J79" s="223"/>
      <c r="K79" s="223"/>
      <c r="L79" s="223"/>
      <c r="M79" s="223"/>
      <c r="N79" s="223"/>
      <c r="O79" s="223"/>
      <c r="P79" s="223"/>
      <c r="Q79" s="223"/>
      <c r="R79" s="223"/>
      <c r="S79" s="223"/>
      <c r="T79" s="223"/>
      <c r="U79" s="223"/>
      <c r="V79" s="223"/>
      <c r="W79" s="223"/>
      <c r="X79" s="223"/>
      <c r="Y79" s="223"/>
      <c r="Z79" s="223"/>
      <c r="AA79" s="223"/>
      <c r="AB79" s="223"/>
      <c r="AC79" s="223"/>
      <c r="AD79" s="223"/>
      <c r="AE79" s="223"/>
      <c r="AF79" s="223"/>
    </row>
    <row r="80" spans="1:60" s="31" customFormat="1" x14ac:dyDescent="0.2">
      <c r="A80" s="248" t="s">
        <v>428</v>
      </c>
      <c r="B80" s="248"/>
      <c r="C80" s="281"/>
      <c r="D80" s="248"/>
      <c r="E80" s="248"/>
      <c r="F80" s="248"/>
      <c r="G80" s="248"/>
      <c r="H80" s="248"/>
      <c r="I80" s="248"/>
      <c r="J80" s="248"/>
      <c r="K80" s="248"/>
      <c r="L80" s="248"/>
      <c r="M80" s="248"/>
      <c r="N80" s="248"/>
      <c r="O80" s="248"/>
      <c r="P80" s="248"/>
      <c r="Q80" s="248"/>
      <c r="R80" s="248"/>
      <c r="S80" s="248"/>
      <c r="T80" s="255"/>
      <c r="U80" s="248"/>
      <c r="V80" s="248"/>
      <c r="W80" s="248"/>
      <c r="X80" s="248"/>
      <c r="Y80" s="248"/>
      <c r="Z80" s="248"/>
      <c r="AA80" s="281"/>
      <c r="AB80" s="248"/>
      <c r="AC80" s="248"/>
      <c r="AD80" s="248"/>
      <c r="AE80" s="248"/>
      <c r="AF80" s="248"/>
    </row>
    <row r="81" spans="1:60" s="31" customFormat="1" ht="12.75" customHeight="1" x14ac:dyDescent="0.2">
      <c r="A81" s="298" t="s">
        <v>402</v>
      </c>
      <c r="B81" s="297"/>
      <c r="C81" s="297"/>
      <c r="D81" s="297"/>
      <c r="E81" s="297"/>
      <c r="F81" s="297"/>
      <c r="G81" s="297"/>
      <c r="H81" s="297"/>
      <c r="I81" s="297"/>
      <c r="J81" s="297"/>
      <c r="K81" s="297"/>
      <c r="L81" s="297"/>
      <c r="M81" s="297"/>
      <c r="N81" s="297"/>
      <c r="O81" s="297"/>
      <c r="P81" s="297"/>
      <c r="Q81" s="297"/>
      <c r="R81" s="297"/>
      <c r="S81" s="297"/>
      <c r="T81" s="297"/>
      <c r="U81" s="297"/>
      <c r="V81" s="297"/>
      <c r="W81" s="297"/>
      <c r="X81" s="297"/>
      <c r="Y81" s="297"/>
      <c r="Z81" s="297"/>
      <c r="AA81" s="297"/>
      <c r="AB81" s="297"/>
      <c r="AC81" s="297"/>
      <c r="AD81" s="297"/>
      <c r="AE81" s="297"/>
      <c r="AF81" s="297"/>
    </row>
    <row r="82" spans="1:60" s="31" customFormat="1" ht="12.75" customHeight="1" x14ac:dyDescent="0.2">
      <c r="A82" s="224" t="s">
        <v>421</v>
      </c>
      <c r="B82" s="281"/>
      <c r="C82" s="281"/>
      <c r="D82" s="281"/>
      <c r="E82" s="281"/>
      <c r="F82" s="281"/>
      <c r="G82" s="281"/>
      <c r="H82" s="281"/>
      <c r="I82" s="281"/>
      <c r="J82" s="281"/>
      <c r="K82" s="281"/>
      <c r="L82" s="281"/>
      <c r="M82" s="281"/>
      <c r="N82" s="281"/>
      <c r="O82" s="281"/>
      <c r="P82" s="281"/>
      <c r="Q82" s="281"/>
      <c r="R82" s="281"/>
      <c r="S82" s="281"/>
      <c r="T82" s="281"/>
      <c r="U82" s="281"/>
      <c r="V82" s="281"/>
      <c r="W82" s="281"/>
      <c r="X82" s="281"/>
      <c r="Y82" s="281"/>
      <c r="Z82" s="281"/>
      <c r="AA82" s="281"/>
      <c r="AB82" s="281"/>
      <c r="AC82" s="281"/>
      <c r="AD82" s="281"/>
      <c r="AE82" s="281"/>
      <c r="AF82" s="281"/>
    </row>
    <row r="83" spans="1:60" ht="12.75" customHeight="1" x14ac:dyDescent="0.2">
      <c r="A83" s="224"/>
      <c r="B83" s="223"/>
      <c r="C83" s="223"/>
      <c r="D83" s="223"/>
      <c r="E83" s="223"/>
      <c r="F83" s="223"/>
      <c r="G83" s="223"/>
      <c r="H83" s="223"/>
      <c r="I83" s="223"/>
      <c r="J83" s="223"/>
      <c r="K83" s="223"/>
      <c r="L83" s="223"/>
      <c r="M83" s="223"/>
      <c r="N83" s="223"/>
      <c r="O83" s="223"/>
      <c r="P83" s="223"/>
      <c r="Q83" s="223"/>
      <c r="R83" s="223"/>
      <c r="S83" s="223"/>
      <c r="T83" s="223"/>
      <c r="U83" s="223"/>
      <c r="V83" s="223"/>
      <c r="W83" s="223"/>
      <c r="X83" s="223"/>
      <c r="Y83" s="223"/>
      <c r="Z83" s="223"/>
      <c r="AA83" s="223"/>
      <c r="AB83" s="223"/>
      <c r="AC83" s="223"/>
      <c r="AD83" s="223"/>
      <c r="AE83" s="223"/>
      <c r="AF83" s="223"/>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row>
    <row r="84" spans="1:60" x14ac:dyDescent="0.2">
      <c r="A84" s="223"/>
      <c r="B84" s="223"/>
      <c r="C84" s="223"/>
      <c r="D84" s="223"/>
      <c r="E84" s="223"/>
      <c r="F84" s="223"/>
      <c r="G84" s="223"/>
      <c r="H84" s="223"/>
      <c r="I84" s="223"/>
      <c r="J84" s="223"/>
      <c r="K84" s="223"/>
      <c r="L84" s="223"/>
      <c r="M84" s="223"/>
      <c r="N84" s="223"/>
      <c r="O84" s="223"/>
      <c r="P84" s="223"/>
      <c r="Q84" s="223"/>
      <c r="R84" s="223"/>
      <c r="S84" s="223"/>
      <c r="T84" s="223"/>
      <c r="U84" s="223"/>
      <c r="V84" s="223"/>
      <c r="W84" s="223"/>
      <c r="X84" s="223"/>
      <c r="Y84" s="223"/>
      <c r="Z84" s="223"/>
      <c r="AA84" s="223"/>
      <c r="AB84" s="223"/>
      <c r="AC84" s="223"/>
      <c r="AD84" s="223"/>
      <c r="AE84" s="223"/>
      <c r="AF84" s="223"/>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row>
    <row r="85" spans="1:60" x14ac:dyDescent="0.2">
      <c r="A85" s="146"/>
      <c r="B85" s="146"/>
      <c r="C85" s="282"/>
      <c r="D85" s="146"/>
      <c r="E85" s="146"/>
      <c r="F85" s="146"/>
      <c r="G85" s="146"/>
      <c r="H85" s="146"/>
      <c r="I85" s="146"/>
      <c r="J85" s="146"/>
      <c r="K85" s="146"/>
      <c r="L85" s="146"/>
      <c r="M85" s="146"/>
      <c r="N85" s="146"/>
      <c r="O85" s="146"/>
      <c r="P85" s="146"/>
      <c r="Q85" s="146"/>
      <c r="R85" s="146"/>
      <c r="S85" s="146"/>
      <c r="T85" s="146"/>
      <c r="U85" s="146"/>
      <c r="V85" s="146"/>
      <c r="W85" s="146"/>
      <c r="X85" s="22"/>
      <c r="Y85" s="22"/>
      <c r="Z85" s="22"/>
      <c r="AA85" s="282"/>
      <c r="AB85" s="146"/>
      <c r="AC85" s="146"/>
      <c r="AD85" s="146"/>
      <c r="AE85" s="146"/>
      <c r="AF85" s="146"/>
      <c r="AG85"/>
      <c r="AH85"/>
      <c r="AI85"/>
      <c r="AJ85"/>
      <c r="AK85"/>
      <c r="AL85"/>
      <c r="AM85"/>
      <c r="AN85"/>
      <c r="AO85"/>
      <c r="AP85"/>
      <c r="AQ85"/>
      <c r="AR85"/>
      <c r="AS85"/>
      <c r="AT85"/>
      <c r="AU85"/>
      <c r="AV85"/>
      <c r="AW85"/>
      <c r="AX85"/>
      <c r="AY85"/>
      <c r="AZ85"/>
      <c r="BA85"/>
      <c r="BB85"/>
      <c r="BC85"/>
      <c r="BD85"/>
      <c r="BE85"/>
      <c r="BF85"/>
      <c r="BG85"/>
      <c r="BH85"/>
    </row>
    <row r="86" spans="1:60" x14ac:dyDescent="0.2">
      <c r="A86"/>
      <c r="B86"/>
      <c r="C86" s="282"/>
      <c r="D86"/>
      <c r="E86"/>
      <c r="F86"/>
      <c r="G86"/>
      <c r="H86"/>
      <c r="I86"/>
      <c r="J86"/>
      <c r="K86"/>
      <c r="L86"/>
      <c r="M86"/>
      <c r="N86"/>
      <c r="O86"/>
      <c r="P86"/>
      <c r="Q86"/>
      <c r="R86"/>
      <c r="S86"/>
      <c r="T86"/>
      <c r="U86"/>
      <c r="V86"/>
      <c r="W86"/>
      <c r="X86" s="22"/>
      <c r="Y86" s="22"/>
      <c r="Z86" s="22"/>
      <c r="AA86" s="282"/>
      <c r="AB86"/>
      <c r="AC86"/>
      <c r="AD86"/>
      <c r="AE86"/>
      <c r="AF86"/>
      <c r="AG86"/>
      <c r="AH86"/>
      <c r="AI86"/>
      <c r="AJ86"/>
      <c r="AK86"/>
      <c r="AL86"/>
      <c r="AM86"/>
      <c r="AN86"/>
      <c r="AO86"/>
      <c r="AP86"/>
      <c r="AQ86"/>
      <c r="AR86"/>
      <c r="AS86"/>
      <c r="AT86"/>
      <c r="AU86"/>
      <c r="AV86"/>
      <c r="AW86"/>
      <c r="AX86"/>
      <c r="AY86"/>
      <c r="AZ86"/>
      <c r="BA86"/>
      <c r="BB86"/>
      <c r="BC86"/>
      <c r="BD86"/>
      <c r="BE86"/>
      <c r="BF86"/>
      <c r="BG86"/>
      <c r="BH86"/>
    </row>
    <row r="87" spans="1:60" x14ac:dyDescent="0.2">
      <c r="A87"/>
      <c r="B87"/>
      <c r="C87" s="282"/>
      <c r="D87"/>
      <c r="E87"/>
      <c r="F87"/>
      <c r="G87"/>
      <c r="H87"/>
      <c r="I87"/>
      <c r="J87"/>
      <c r="K87"/>
      <c r="L87"/>
      <c r="M87"/>
      <c r="N87"/>
      <c r="O87"/>
      <c r="P87"/>
      <c r="Q87"/>
      <c r="R87"/>
      <c r="S87"/>
      <c r="T87"/>
      <c r="U87"/>
      <c r="V87"/>
      <c r="W87"/>
      <c r="X87" s="22"/>
      <c r="Y87" s="22"/>
      <c r="Z87" s="22"/>
      <c r="AA87" s="282"/>
      <c r="AB87"/>
      <c r="AC87"/>
      <c r="AD87"/>
      <c r="AE87"/>
      <c r="AF87"/>
      <c r="AG87"/>
      <c r="AH87"/>
      <c r="AI87"/>
      <c r="AJ87"/>
      <c r="AK87"/>
      <c r="AL87"/>
      <c r="AM87"/>
      <c r="AN87"/>
      <c r="AO87"/>
      <c r="AP87"/>
      <c r="AQ87"/>
      <c r="AR87"/>
      <c r="AS87"/>
      <c r="AT87"/>
      <c r="AU87"/>
      <c r="AV87"/>
      <c r="AW87"/>
      <c r="AX87"/>
      <c r="AY87"/>
      <c r="AZ87"/>
      <c r="BA87"/>
      <c r="BB87"/>
      <c r="BC87"/>
      <c r="BD87"/>
      <c r="BE87"/>
      <c r="BF87"/>
      <c r="BG87"/>
      <c r="BH87"/>
    </row>
    <row r="88" spans="1:60" x14ac:dyDescent="0.2">
      <c r="A88"/>
      <c r="B88"/>
      <c r="C88" s="282"/>
      <c r="D88"/>
      <c r="E88"/>
      <c r="F88"/>
      <c r="G88"/>
      <c r="H88"/>
      <c r="I88"/>
      <c r="J88"/>
      <c r="K88"/>
      <c r="L88"/>
      <c r="M88"/>
      <c r="N88"/>
      <c r="O88"/>
      <c r="P88"/>
      <c r="Q88"/>
      <c r="R88"/>
      <c r="S88"/>
      <c r="T88"/>
      <c r="U88"/>
      <c r="V88"/>
      <c r="W88"/>
      <c r="X88" s="22"/>
      <c r="Y88" s="300"/>
      <c r="Z88" s="300"/>
      <c r="AA88" s="282"/>
      <c r="AB88"/>
      <c r="AC88"/>
      <c r="AD88"/>
      <c r="AE88"/>
      <c r="AF88"/>
      <c r="AG88"/>
      <c r="AH88"/>
      <c r="AI88"/>
      <c r="AJ88"/>
      <c r="AK88"/>
      <c r="AL88"/>
      <c r="AM88"/>
      <c r="AN88"/>
      <c r="AO88"/>
      <c r="AP88"/>
      <c r="AQ88"/>
      <c r="AR88"/>
      <c r="AS88"/>
      <c r="AT88"/>
      <c r="AU88"/>
      <c r="AV88"/>
      <c r="AW88"/>
      <c r="AX88"/>
      <c r="AY88"/>
      <c r="AZ88"/>
      <c r="BA88"/>
      <c r="BB88"/>
      <c r="BC88"/>
      <c r="BD88"/>
      <c r="BE88"/>
      <c r="BF88"/>
      <c r="BG88"/>
      <c r="BH88"/>
    </row>
    <row r="89" spans="1:60" x14ac:dyDescent="0.2">
      <c r="A89"/>
      <c r="B89"/>
      <c r="C89" s="282"/>
      <c r="D89"/>
      <c r="E89"/>
      <c r="F89"/>
      <c r="G89"/>
      <c r="H89"/>
      <c r="I89"/>
      <c r="J89"/>
      <c r="K89"/>
      <c r="L89"/>
      <c r="M89"/>
      <c r="N89"/>
      <c r="O89"/>
      <c r="P89"/>
      <c r="Q89"/>
      <c r="R89"/>
      <c r="S89"/>
      <c r="T89"/>
      <c r="U89"/>
      <c r="V89"/>
      <c r="W89"/>
      <c r="X89" s="22"/>
      <c r="Y89" s="22"/>
      <c r="Z89" s="22"/>
      <c r="AA89" s="282"/>
      <c r="AB89"/>
      <c r="AC89"/>
      <c r="AD89"/>
      <c r="AE89"/>
      <c r="AF89"/>
      <c r="AG89"/>
      <c r="AH89"/>
      <c r="AI89"/>
      <c r="AJ89"/>
      <c r="AK89"/>
      <c r="AL89"/>
      <c r="AM89"/>
      <c r="AN89"/>
      <c r="AO89"/>
      <c r="AP89"/>
      <c r="AQ89"/>
      <c r="AR89"/>
      <c r="AS89"/>
      <c r="AT89"/>
      <c r="AU89"/>
      <c r="AV89"/>
      <c r="AW89"/>
      <c r="AX89"/>
      <c r="AY89"/>
      <c r="AZ89"/>
      <c r="BA89"/>
      <c r="BB89"/>
      <c r="BC89"/>
      <c r="BD89"/>
      <c r="BE89"/>
      <c r="BF89"/>
      <c r="BG89"/>
      <c r="BH89"/>
    </row>
    <row r="90" spans="1:60" x14ac:dyDescent="0.2">
      <c r="A90"/>
      <c r="B90"/>
      <c r="C90" s="282"/>
      <c r="D90"/>
      <c r="E90"/>
      <c r="F90"/>
      <c r="G90"/>
      <c r="H90"/>
      <c r="I90"/>
      <c r="J90"/>
      <c r="K90"/>
      <c r="L90"/>
      <c r="M90"/>
      <c r="N90"/>
      <c r="O90"/>
      <c r="P90"/>
      <c r="Q90"/>
      <c r="R90"/>
      <c r="S90"/>
      <c r="T90"/>
      <c r="U90"/>
      <c r="V90"/>
      <c r="W90"/>
      <c r="X90" s="22"/>
      <c r="Y90" s="22"/>
      <c r="Z90" s="22"/>
      <c r="AA90" s="282"/>
      <c r="AB90"/>
      <c r="AC90"/>
      <c r="AD90"/>
      <c r="AE90"/>
      <c r="AF90"/>
      <c r="AG90"/>
      <c r="AH90"/>
      <c r="AI90"/>
      <c r="AJ90"/>
      <c r="AK90"/>
      <c r="AL90"/>
      <c r="AM90"/>
      <c r="AN90"/>
      <c r="AO90"/>
      <c r="AP90"/>
      <c r="AQ90"/>
      <c r="AR90"/>
      <c r="AS90"/>
      <c r="AT90"/>
      <c r="AU90"/>
      <c r="AV90"/>
      <c r="AW90"/>
      <c r="AX90"/>
      <c r="AY90"/>
      <c r="AZ90"/>
      <c r="BA90"/>
      <c r="BB90"/>
      <c r="BC90"/>
      <c r="BD90"/>
      <c r="BE90"/>
      <c r="BF90"/>
      <c r="BG90"/>
      <c r="BH90"/>
    </row>
    <row r="91" spans="1:60" x14ac:dyDescent="0.2">
      <c r="A91"/>
      <c r="B91"/>
      <c r="C91" s="282"/>
      <c r="D91"/>
      <c r="E91"/>
      <c r="F91"/>
      <c r="G91"/>
      <c r="H91"/>
      <c r="I91"/>
      <c r="J91"/>
      <c r="K91"/>
      <c r="L91"/>
      <c r="M91"/>
      <c r="N91"/>
      <c r="O91"/>
      <c r="P91"/>
      <c r="Q91"/>
      <c r="R91"/>
      <c r="S91"/>
      <c r="T91"/>
      <c r="U91"/>
      <c r="V91"/>
      <c r="W91"/>
      <c r="X91" s="22"/>
      <c r="Y91" s="22"/>
      <c r="Z91" s="22"/>
      <c r="AA91" s="282"/>
      <c r="AB91"/>
      <c r="AC91"/>
      <c r="AD91"/>
      <c r="AE91"/>
      <c r="AF91"/>
      <c r="AG91"/>
      <c r="AH91"/>
      <c r="AI91"/>
      <c r="AJ91"/>
      <c r="AK91"/>
      <c r="AL91"/>
      <c r="AM91"/>
      <c r="AN91"/>
      <c r="AO91"/>
      <c r="AP91"/>
      <c r="AQ91"/>
      <c r="AR91"/>
      <c r="AS91"/>
      <c r="AT91"/>
      <c r="AU91"/>
      <c r="AV91"/>
      <c r="AW91"/>
      <c r="AX91"/>
      <c r="AY91"/>
      <c r="AZ91"/>
      <c r="BA91"/>
      <c r="BB91"/>
      <c r="BC91"/>
      <c r="BD91"/>
      <c r="BE91"/>
      <c r="BF91"/>
      <c r="BG91"/>
      <c r="BH91"/>
    </row>
    <row r="92" spans="1:60" x14ac:dyDescent="0.2">
      <c r="A92"/>
      <c r="B92"/>
      <c r="C92" s="282"/>
      <c r="D92"/>
      <c r="E92"/>
      <c r="F92"/>
      <c r="G92"/>
      <c r="H92"/>
      <c r="I92"/>
      <c r="J92"/>
      <c r="K92"/>
      <c r="L92"/>
      <c r="M92"/>
      <c r="N92"/>
      <c r="O92"/>
      <c r="P92"/>
      <c r="Q92"/>
      <c r="R92"/>
      <c r="S92"/>
      <c r="T92"/>
      <c r="U92"/>
      <c r="V92"/>
      <c r="W92"/>
      <c r="X92" s="22"/>
      <c r="Y92" s="22"/>
      <c r="Z92" s="22"/>
      <c r="AA92" s="282"/>
      <c r="AB92"/>
      <c r="AC92"/>
      <c r="AD92"/>
      <c r="AE92"/>
      <c r="AF92"/>
      <c r="AG92"/>
      <c r="AH92"/>
      <c r="AI92"/>
      <c r="AJ92"/>
      <c r="AK92"/>
      <c r="AL92"/>
      <c r="AM92"/>
      <c r="AN92"/>
      <c r="AO92"/>
      <c r="AP92"/>
      <c r="AQ92"/>
      <c r="AR92"/>
      <c r="AS92"/>
      <c r="AT92"/>
      <c r="AU92"/>
      <c r="AV92"/>
      <c r="AW92"/>
      <c r="AX92"/>
      <c r="AY92"/>
      <c r="AZ92"/>
      <c r="BA92"/>
      <c r="BB92"/>
      <c r="BC92"/>
      <c r="BD92"/>
      <c r="BE92"/>
      <c r="BF92"/>
      <c r="BG92"/>
      <c r="BH92"/>
    </row>
    <row r="93" spans="1:60" x14ac:dyDescent="0.2">
      <c r="A93"/>
      <c r="B93"/>
      <c r="C93" s="282"/>
      <c r="D93"/>
      <c r="E93"/>
      <c r="F93"/>
      <c r="G93"/>
      <c r="H93"/>
      <c r="I93"/>
      <c r="J93"/>
      <c r="K93"/>
      <c r="L93"/>
      <c r="M93"/>
      <c r="N93"/>
      <c r="O93"/>
      <c r="P93"/>
      <c r="Q93"/>
      <c r="R93"/>
      <c r="S93"/>
      <c r="T93"/>
      <c r="U93"/>
      <c r="V93"/>
      <c r="W93"/>
      <c r="X93" s="22"/>
      <c r="Y93" s="22"/>
      <c r="Z93" s="22"/>
      <c r="AA93" s="282"/>
      <c r="AB93"/>
      <c r="AC93"/>
      <c r="AD93"/>
      <c r="AE93"/>
      <c r="AF93"/>
      <c r="AG93"/>
      <c r="AH93"/>
      <c r="AI93"/>
      <c r="AJ93"/>
      <c r="AK93"/>
      <c r="AL93"/>
      <c r="AM93"/>
      <c r="AN93"/>
      <c r="AO93"/>
      <c r="AP93"/>
      <c r="AQ93"/>
      <c r="AR93"/>
      <c r="AS93"/>
      <c r="AT93"/>
      <c r="AU93"/>
      <c r="AV93"/>
      <c r="AW93"/>
      <c r="AX93"/>
      <c r="AY93"/>
      <c r="AZ93"/>
      <c r="BA93"/>
      <c r="BB93"/>
      <c r="BC93"/>
      <c r="BD93"/>
      <c r="BE93"/>
      <c r="BF93"/>
      <c r="BG93"/>
      <c r="BH93"/>
    </row>
    <row r="94" spans="1:60" x14ac:dyDescent="0.2">
      <c r="A94"/>
      <c r="B94"/>
      <c r="C94" s="282"/>
      <c r="D94"/>
      <c r="E94"/>
      <c r="F94"/>
      <c r="G94"/>
      <c r="H94"/>
      <c r="I94"/>
      <c r="J94"/>
      <c r="K94"/>
      <c r="L94"/>
      <c r="M94"/>
      <c r="N94"/>
      <c r="O94"/>
      <c r="P94"/>
      <c r="Q94"/>
      <c r="R94"/>
      <c r="S94"/>
      <c r="T94"/>
      <c r="U94"/>
      <c r="V94"/>
      <c r="W94"/>
      <c r="X94" s="22"/>
      <c r="Y94" s="22"/>
      <c r="Z94" s="22"/>
      <c r="AA94" s="282"/>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x14ac:dyDescent="0.2">
      <c r="A95"/>
      <c r="B95"/>
      <c r="C95" s="282"/>
      <c r="D95"/>
      <c r="E95"/>
      <c r="F95"/>
      <c r="G95"/>
      <c r="H95"/>
      <c r="I95"/>
      <c r="J95"/>
      <c r="K95"/>
      <c r="L95"/>
      <c r="M95"/>
      <c r="N95"/>
      <c r="O95"/>
      <c r="P95"/>
      <c r="Q95"/>
      <c r="R95"/>
      <c r="S95"/>
      <c r="T95"/>
      <c r="U95"/>
      <c r="V95"/>
      <c r="W95"/>
      <c r="X95" s="22"/>
      <c r="Y95" s="22"/>
      <c r="Z95" s="22"/>
      <c r="AA95" s="282"/>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x14ac:dyDescent="0.2">
      <c r="A96"/>
      <c r="B96"/>
      <c r="C96" s="282"/>
      <c r="D96"/>
      <c r="E96"/>
      <c r="F96"/>
      <c r="G96"/>
      <c r="H96"/>
      <c r="I96"/>
      <c r="J96"/>
      <c r="K96"/>
      <c r="L96"/>
      <c r="M96"/>
      <c r="N96"/>
      <c r="O96"/>
      <c r="P96"/>
      <c r="Q96"/>
      <c r="R96"/>
      <c r="S96"/>
      <c r="T96"/>
      <c r="U96"/>
      <c r="V96"/>
      <c r="W96"/>
      <c r="X96" s="22"/>
      <c r="Y96" s="22"/>
      <c r="Z96" s="22"/>
      <c r="AA96" s="282"/>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x14ac:dyDescent="0.2">
      <c r="A97"/>
      <c r="B97"/>
      <c r="C97" s="282"/>
      <c r="D97"/>
      <c r="E97"/>
      <c r="F97"/>
      <c r="G97"/>
      <c r="H97"/>
      <c r="I97"/>
      <c r="J97"/>
      <c r="K97"/>
      <c r="L97"/>
      <c r="M97"/>
      <c r="N97"/>
      <c r="O97"/>
      <c r="P97"/>
      <c r="Q97"/>
      <c r="R97"/>
      <c r="S97"/>
      <c r="T97"/>
      <c r="U97"/>
      <c r="V97"/>
      <c r="W97"/>
      <c r="X97" s="22"/>
      <c r="Y97" s="22"/>
      <c r="Z97" s="22"/>
      <c r="AA97" s="282"/>
      <c r="AB97"/>
      <c r="AC97"/>
      <c r="AD97"/>
      <c r="AE97"/>
      <c r="AF97"/>
      <c r="AG97"/>
      <c r="AH97"/>
      <c r="AI97"/>
      <c r="AJ97"/>
      <c r="AK97"/>
      <c r="AL97"/>
      <c r="AM97"/>
      <c r="AN97"/>
      <c r="AO97"/>
      <c r="AP97"/>
      <c r="AQ97"/>
      <c r="AR97"/>
      <c r="AS97"/>
      <c r="AT97"/>
      <c r="AU97"/>
      <c r="AV97"/>
      <c r="AW97"/>
      <c r="AX97"/>
      <c r="AY97"/>
      <c r="AZ97"/>
      <c r="BA97"/>
      <c r="BB97"/>
      <c r="BC97"/>
      <c r="BD97"/>
      <c r="BE97"/>
      <c r="BF97"/>
      <c r="BG97"/>
      <c r="BH97"/>
    </row>
  </sheetData>
  <mergeCells count="38">
    <mergeCell ref="V53:W53"/>
    <mergeCell ref="G55:G56"/>
    <mergeCell ref="P7:R7"/>
    <mergeCell ref="S7:S8"/>
    <mergeCell ref="AA7:AA8"/>
    <mergeCell ref="T7:T8"/>
    <mergeCell ref="G7:G8"/>
    <mergeCell ref="A54:H54"/>
    <mergeCell ref="X55:Z55"/>
    <mergeCell ref="M55:O55"/>
    <mergeCell ref="A55:A56"/>
    <mergeCell ref="C55:C56"/>
    <mergeCell ref="P55:R55"/>
    <mergeCell ref="D55:D56"/>
    <mergeCell ref="F55:F56"/>
    <mergeCell ref="T55:T56"/>
    <mergeCell ref="B55:B56"/>
    <mergeCell ref="E55:E56"/>
    <mergeCell ref="S55:S56"/>
    <mergeCell ref="A6:H6"/>
    <mergeCell ref="X7:Z7"/>
    <mergeCell ref="I7:K7"/>
    <mergeCell ref="M7:O7"/>
    <mergeCell ref="H7:H8"/>
    <mergeCell ref="E7:E8"/>
    <mergeCell ref="B7:B8"/>
    <mergeCell ref="L7:L8"/>
    <mergeCell ref="A7:A8"/>
    <mergeCell ref="D7:D8"/>
    <mergeCell ref="C7:C8"/>
    <mergeCell ref="F7:F8"/>
    <mergeCell ref="U7:W7"/>
    <mergeCell ref="V74:W74"/>
    <mergeCell ref="AA55:AA56"/>
    <mergeCell ref="H55:H56"/>
    <mergeCell ref="V55:W55"/>
    <mergeCell ref="L55:L56"/>
    <mergeCell ref="I55:K55"/>
  </mergeCells>
  <phoneticPr fontId="34"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57"/>
  <sheetViews>
    <sheetView zoomScale="80" zoomScaleNormal="80" workbookViewId="0"/>
  </sheetViews>
  <sheetFormatPr defaultColWidth="9.140625" defaultRowHeight="12.75" x14ac:dyDescent="0.2"/>
  <cols>
    <col min="1" max="1" width="27.85546875" style="29" bestFit="1" customWidth="1"/>
    <col min="2" max="2" width="27.85546875" style="29" customWidth="1"/>
    <col min="3" max="3" width="11.7109375" style="29" customWidth="1"/>
    <col min="4" max="4" width="32.42578125" style="28" bestFit="1" customWidth="1"/>
    <col min="5" max="5" width="10.140625" style="29" bestFit="1" customWidth="1"/>
    <col min="6" max="6" width="12" style="29" bestFit="1" customWidth="1"/>
    <col min="7" max="7" width="13.42578125" style="29" bestFit="1" customWidth="1"/>
    <col min="8" max="8" width="15.28515625" style="29" bestFit="1" customWidth="1"/>
    <col min="9" max="9" width="11.42578125" style="29" bestFit="1" customWidth="1"/>
    <col min="10" max="10" width="11.28515625" style="29" bestFit="1" customWidth="1"/>
    <col min="11" max="11" width="72.28515625" style="28" customWidth="1"/>
    <col min="12" max="16384" width="9.140625" style="29"/>
  </cols>
  <sheetData>
    <row r="1" spans="1:25" x14ac:dyDescent="0.2">
      <c r="A1" s="56" t="s">
        <v>183</v>
      </c>
      <c r="B1" s="174"/>
      <c r="C1" s="175"/>
      <c r="D1" s="174"/>
      <c r="E1" s="175"/>
      <c r="F1" s="175"/>
      <c r="G1" s="175"/>
      <c r="H1" s="174"/>
      <c r="I1" s="174"/>
      <c r="J1" s="175"/>
      <c r="K1" s="175"/>
      <c r="L1" s="175"/>
      <c r="M1" s="175"/>
      <c r="N1" s="175"/>
      <c r="O1" s="175"/>
      <c r="P1" s="175"/>
      <c r="Q1" s="175"/>
      <c r="R1" s="175"/>
      <c r="S1" s="175"/>
      <c r="T1" s="175"/>
      <c r="U1" s="175"/>
      <c r="V1" s="175"/>
      <c r="W1" s="175"/>
      <c r="X1" s="175"/>
      <c r="Y1" s="175"/>
    </row>
    <row r="2" spans="1:25" x14ac:dyDescent="0.2">
      <c r="A2" s="56" t="s">
        <v>184</v>
      </c>
      <c r="B2" s="174"/>
      <c r="C2" s="175"/>
      <c r="D2" s="175"/>
      <c r="E2" s="175"/>
      <c r="F2" s="175"/>
      <c r="G2" s="175"/>
      <c r="H2" s="174"/>
      <c r="I2" s="174"/>
      <c r="J2" s="175"/>
      <c r="K2" s="175"/>
      <c r="L2" s="175"/>
      <c r="M2" s="175"/>
      <c r="N2" s="175"/>
      <c r="O2" s="175"/>
      <c r="P2" s="175"/>
      <c r="Q2" s="175"/>
      <c r="R2" s="175"/>
      <c r="S2" s="175"/>
      <c r="T2" s="175"/>
      <c r="U2" s="175"/>
      <c r="V2" s="175"/>
      <c r="W2" s="175"/>
      <c r="X2" s="175"/>
      <c r="Y2" s="175"/>
    </row>
    <row r="3" spans="1:25" x14ac:dyDescent="0.2">
      <c r="A3" s="176" t="s">
        <v>185</v>
      </c>
      <c r="B3" s="174"/>
      <c r="C3" s="175"/>
      <c r="D3" s="175"/>
      <c r="E3" s="175"/>
      <c r="F3" s="175"/>
      <c r="G3" s="175"/>
      <c r="H3" s="174"/>
      <c r="I3" s="174"/>
      <c r="J3" s="175"/>
      <c r="K3" s="175"/>
      <c r="L3" s="175"/>
      <c r="M3" s="175"/>
      <c r="N3" s="175"/>
      <c r="O3" s="175"/>
      <c r="P3" s="175"/>
      <c r="Q3" s="175"/>
      <c r="R3" s="175"/>
      <c r="S3" s="175"/>
      <c r="T3" s="175"/>
      <c r="U3" s="175"/>
      <c r="V3" s="175"/>
      <c r="W3" s="175"/>
      <c r="X3" s="175"/>
      <c r="Y3" s="175"/>
    </row>
    <row r="4" spans="1:25" x14ac:dyDescent="0.2">
      <c r="A4" s="161" t="s">
        <v>186</v>
      </c>
      <c r="B4" s="174"/>
      <c r="C4" s="175"/>
      <c r="D4" s="175"/>
      <c r="E4" s="175"/>
      <c r="F4" s="175"/>
      <c r="G4" s="175"/>
      <c r="H4" s="174"/>
      <c r="I4" s="174"/>
      <c r="J4" s="175"/>
      <c r="K4" s="175"/>
      <c r="L4" s="175"/>
      <c r="M4" s="175"/>
      <c r="N4" s="175"/>
      <c r="O4" s="175"/>
      <c r="P4" s="175"/>
      <c r="Q4" s="175"/>
      <c r="R4" s="175"/>
      <c r="S4" s="175"/>
      <c r="T4" s="175"/>
      <c r="U4" s="175"/>
      <c r="V4" s="175"/>
      <c r="W4" s="175"/>
      <c r="X4" s="175"/>
      <c r="Y4" s="175"/>
    </row>
    <row r="5" spans="1:25" ht="17.25" customHeight="1" x14ac:dyDescent="0.2">
      <c r="A5" s="175"/>
      <c r="B5" s="175"/>
      <c r="C5" s="175"/>
      <c r="D5" s="174"/>
      <c r="E5" s="175"/>
      <c r="F5" s="175"/>
      <c r="G5" s="175"/>
      <c r="H5" s="177"/>
      <c r="I5" s="177"/>
      <c r="J5" s="177"/>
      <c r="K5" s="177"/>
      <c r="L5" s="175"/>
      <c r="M5" s="175"/>
      <c r="N5" s="175"/>
      <c r="O5" s="175"/>
      <c r="P5" s="175"/>
      <c r="Q5" s="175"/>
      <c r="R5" s="175"/>
      <c r="S5" s="175"/>
      <c r="T5" s="175"/>
      <c r="U5" s="175"/>
      <c r="V5" s="175"/>
      <c r="W5" s="175"/>
      <c r="X5" s="175"/>
      <c r="Y5" s="175"/>
    </row>
    <row r="6" spans="1:25" ht="13.5" x14ac:dyDescent="0.2">
      <c r="A6" s="178" t="s">
        <v>354</v>
      </c>
      <c r="B6" s="178" t="s">
        <v>187</v>
      </c>
      <c r="C6" s="179" t="s">
        <v>17</v>
      </c>
      <c r="D6" s="180" t="s">
        <v>12</v>
      </c>
      <c r="E6" s="181" t="s">
        <v>16</v>
      </c>
      <c r="F6" s="181" t="s">
        <v>15</v>
      </c>
      <c r="G6" s="181" t="s">
        <v>14</v>
      </c>
      <c r="H6" s="181" t="s">
        <v>13</v>
      </c>
      <c r="I6" s="182" t="s">
        <v>355</v>
      </c>
      <c r="J6" s="181" t="s">
        <v>18</v>
      </c>
      <c r="K6" s="180" t="s">
        <v>188</v>
      </c>
      <c r="L6" s="175"/>
      <c r="M6" s="175"/>
      <c r="N6" s="175"/>
      <c r="O6" s="175"/>
      <c r="P6" s="175"/>
      <c r="Q6" s="175"/>
      <c r="R6" s="175"/>
      <c r="S6" s="175"/>
      <c r="T6" s="175"/>
      <c r="U6" s="175"/>
      <c r="V6" s="175"/>
      <c r="W6" s="175"/>
      <c r="X6" s="175"/>
      <c r="Y6" s="175"/>
    </row>
    <row r="7" spans="1:25" ht="24" x14ac:dyDescent="0.2">
      <c r="A7" s="183" t="s">
        <v>189</v>
      </c>
      <c r="B7" s="183" t="s">
        <v>190</v>
      </c>
      <c r="C7" s="184">
        <v>1023001</v>
      </c>
      <c r="D7" s="185" t="s">
        <v>19</v>
      </c>
      <c r="E7" s="186">
        <f>SUM(G7:I7)</f>
        <v>8.9354610000000001</v>
      </c>
      <c r="F7" s="187">
        <v>389228.69520299998</v>
      </c>
      <c r="G7" s="187">
        <v>2.8203670000000001</v>
      </c>
      <c r="H7" s="187">
        <v>6.115094</v>
      </c>
      <c r="I7" s="187">
        <v>0</v>
      </c>
      <c r="J7" s="187" t="s">
        <v>20</v>
      </c>
      <c r="K7" s="185"/>
      <c r="L7" s="175"/>
      <c r="M7" s="175"/>
      <c r="N7" s="175"/>
      <c r="O7" s="175"/>
      <c r="P7" s="175"/>
      <c r="Q7" s="175"/>
      <c r="R7" s="175"/>
      <c r="S7" s="175"/>
      <c r="T7" s="175"/>
      <c r="U7" s="175"/>
      <c r="V7" s="175"/>
      <c r="W7" s="175"/>
      <c r="X7" s="175"/>
      <c r="Y7" s="175"/>
    </row>
    <row r="8" spans="1:25" ht="24" x14ac:dyDescent="0.2">
      <c r="A8" s="183" t="s">
        <v>21</v>
      </c>
      <c r="B8" s="183" t="s">
        <v>191</v>
      </c>
      <c r="C8" s="184">
        <v>1069005</v>
      </c>
      <c r="D8" s="188" t="s">
        <v>21</v>
      </c>
      <c r="E8" s="186">
        <f t="shared" ref="E8:E49" si="0">SUM(G8:I8)</f>
        <v>4.6881909999999998</v>
      </c>
      <c r="F8" s="187">
        <v>204217.58366199999</v>
      </c>
      <c r="G8" s="187">
        <v>2.734769</v>
      </c>
      <c r="H8" s="187">
        <v>1.953422</v>
      </c>
      <c r="I8" s="187">
        <v>0</v>
      </c>
      <c r="J8" s="187" t="s">
        <v>22</v>
      </c>
      <c r="K8" s="185"/>
      <c r="L8" s="175"/>
      <c r="M8" s="175"/>
      <c r="N8" s="175"/>
      <c r="O8" s="175"/>
      <c r="P8" s="175"/>
      <c r="Q8" s="175"/>
      <c r="R8" s="175"/>
      <c r="S8" s="175"/>
      <c r="T8" s="175"/>
      <c r="U8" s="175"/>
      <c r="V8" s="175"/>
      <c r="W8" s="175"/>
      <c r="X8" s="175"/>
      <c r="Y8" s="175"/>
    </row>
    <row r="9" spans="1:25" s="30" customFormat="1" ht="72.75" customHeight="1" x14ac:dyDescent="0.2">
      <c r="A9" s="404" t="s">
        <v>192</v>
      </c>
      <c r="B9" s="404" t="s">
        <v>193</v>
      </c>
      <c r="C9" s="189">
        <v>2005001</v>
      </c>
      <c r="D9" s="188" t="s">
        <v>23</v>
      </c>
      <c r="E9" s="186">
        <f t="shared" si="0"/>
        <v>24.674480000000003</v>
      </c>
      <c r="F9" s="190">
        <f>SUM(G9:H9)*43560</f>
        <v>977245.94880000001</v>
      </c>
      <c r="G9" s="190">
        <f>5.51366-0.301037</f>
        <v>5.2126229999999998</v>
      </c>
      <c r="H9" s="190">
        <f>19.461857-I9</f>
        <v>17.221857</v>
      </c>
      <c r="I9" s="190">
        <v>2.2400000000000002</v>
      </c>
      <c r="J9" s="190" t="s">
        <v>24</v>
      </c>
      <c r="K9" s="405" t="s">
        <v>194</v>
      </c>
      <c r="L9" s="175"/>
      <c r="M9" s="175"/>
      <c r="N9" s="191"/>
      <c r="O9" s="191"/>
      <c r="P9" s="191"/>
      <c r="Q9" s="191"/>
      <c r="R9" s="191"/>
      <c r="S9" s="191"/>
      <c r="T9" s="191"/>
      <c r="U9" s="191"/>
      <c r="V9" s="191"/>
      <c r="W9" s="191"/>
      <c r="X9" s="191"/>
      <c r="Y9" s="191"/>
    </row>
    <row r="10" spans="1:25" s="30" customFormat="1" ht="43.5" customHeight="1" x14ac:dyDescent="0.2">
      <c r="A10" s="404"/>
      <c r="B10" s="404"/>
      <c r="C10" s="189">
        <v>2005034</v>
      </c>
      <c r="D10" s="188" t="s">
        <v>25</v>
      </c>
      <c r="E10" s="186">
        <f t="shared" si="0"/>
        <v>9.2520000000000005E-2</v>
      </c>
      <c r="F10" s="190">
        <v>4030.1615510000001</v>
      </c>
      <c r="G10" s="190">
        <v>0</v>
      </c>
      <c r="H10" s="190">
        <v>9.2520000000000005E-2</v>
      </c>
      <c r="I10" s="190">
        <v>0</v>
      </c>
      <c r="J10" s="190" t="s">
        <v>24</v>
      </c>
      <c r="K10" s="406"/>
      <c r="L10" s="175"/>
      <c r="M10" s="175"/>
      <c r="N10" s="191"/>
      <c r="O10" s="191"/>
      <c r="P10" s="191"/>
      <c r="Q10" s="191"/>
      <c r="R10" s="191"/>
      <c r="S10" s="191"/>
      <c r="T10" s="191"/>
      <c r="U10" s="191"/>
      <c r="V10" s="191"/>
      <c r="W10" s="191"/>
      <c r="X10" s="191"/>
      <c r="Y10" s="191"/>
    </row>
    <row r="11" spans="1:25" s="30" customFormat="1" ht="24" x14ac:dyDescent="0.2">
      <c r="A11" s="183" t="s">
        <v>26</v>
      </c>
      <c r="B11" s="183" t="s">
        <v>195</v>
      </c>
      <c r="C11" s="189">
        <v>2038004</v>
      </c>
      <c r="D11" s="188" t="s">
        <v>26</v>
      </c>
      <c r="E11" s="186">
        <f t="shared" si="0"/>
        <v>10.842483</v>
      </c>
      <c r="F11" s="190">
        <v>472298.55479899998</v>
      </c>
      <c r="G11" s="190">
        <v>7.2504359999999997</v>
      </c>
      <c r="H11" s="190">
        <v>3.592047</v>
      </c>
      <c r="I11" s="190">
        <v>0</v>
      </c>
      <c r="J11" s="190" t="s">
        <v>24</v>
      </c>
      <c r="K11" s="188"/>
      <c r="L11" s="175"/>
      <c r="M11" s="175"/>
      <c r="N11" s="191"/>
      <c r="O11" s="191"/>
      <c r="P11" s="191"/>
      <c r="Q11" s="191"/>
      <c r="R11" s="191"/>
      <c r="S11" s="191"/>
      <c r="T11" s="191"/>
      <c r="U11" s="191"/>
      <c r="V11" s="191"/>
      <c r="W11" s="191"/>
      <c r="X11" s="191"/>
      <c r="Y11" s="191"/>
    </row>
    <row r="12" spans="1:25" s="30" customFormat="1" ht="24" x14ac:dyDescent="0.2">
      <c r="A12" s="183" t="s">
        <v>196</v>
      </c>
      <c r="B12" s="183" t="s">
        <v>197</v>
      </c>
      <c r="C12" s="189">
        <v>3012017</v>
      </c>
      <c r="D12" s="188" t="s">
        <v>27</v>
      </c>
      <c r="E12" s="186">
        <f t="shared" si="0"/>
        <v>10.159222</v>
      </c>
      <c r="F12" s="190">
        <v>442535.73959200003</v>
      </c>
      <c r="G12" s="190">
        <v>2.937519</v>
      </c>
      <c r="H12" s="190">
        <f>7.221703-I12</f>
        <v>5.6117029999999994</v>
      </c>
      <c r="I12" s="190">
        <v>1.61</v>
      </c>
      <c r="J12" s="190" t="s">
        <v>24</v>
      </c>
      <c r="K12" s="188"/>
      <c r="L12" s="175"/>
      <c r="M12" s="175"/>
      <c r="N12" s="191"/>
      <c r="O12" s="191"/>
      <c r="P12" s="191"/>
      <c r="Q12" s="191"/>
      <c r="R12" s="191"/>
      <c r="S12" s="191"/>
      <c r="T12" s="191"/>
      <c r="U12" s="191"/>
      <c r="V12" s="191"/>
      <c r="W12" s="191"/>
      <c r="X12" s="191"/>
      <c r="Y12" s="191"/>
    </row>
    <row r="13" spans="1:25" s="30" customFormat="1" ht="24" x14ac:dyDescent="0.2">
      <c r="A13" s="192" t="s">
        <v>198</v>
      </c>
      <c r="B13" s="192" t="s">
        <v>199</v>
      </c>
      <c r="C13" s="189">
        <v>5001022</v>
      </c>
      <c r="D13" s="188" t="s">
        <v>28</v>
      </c>
      <c r="E13" s="186">
        <f t="shared" si="0"/>
        <v>14.467057</v>
      </c>
      <c r="F13" s="190">
        <v>630184.96813099994</v>
      </c>
      <c r="G13" s="190">
        <v>3.0494520000000001</v>
      </c>
      <c r="H13" s="190">
        <f>11.417605-I13</f>
        <v>6.6363050000000001</v>
      </c>
      <c r="I13" s="190">
        <v>4.7812999999999999</v>
      </c>
      <c r="J13" s="190" t="s">
        <v>24</v>
      </c>
      <c r="K13" s="188" t="s">
        <v>200</v>
      </c>
      <c r="L13" s="175"/>
      <c r="M13" s="175"/>
      <c r="N13" s="191"/>
      <c r="O13" s="191"/>
      <c r="P13" s="191"/>
      <c r="Q13" s="191"/>
      <c r="R13" s="191"/>
      <c r="S13" s="191"/>
      <c r="T13" s="191"/>
      <c r="U13" s="191"/>
      <c r="V13" s="191"/>
      <c r="W13" s="191"/>
      <c r="X13" s="191"/>
      <c r="Y13" s="191"/>
    </row>
    <row r="14" spans="1:25" s="30" customFormat="1" ht="24" x14ac:dyDescent="0.2">
      <c r="A14" s="192" t="s">
        <v>201</v>
      </c>
      <c r="B14" s="192" t="s">
        <v>202</v>
      </c>
      <c r="C14" s="189">
        <v>5039021</v>
      </c>
      <c r="D14" s="188" t="s">
        <v>29</v>
      </c>
      <c r="E14" s="186">
        <f t="shared" si="0"/>
        <v>9.0700310000000002</v>
      </c>
      <c r="F14" s="190">
        <v>395090.56505600002</v>
      </c>
      <c r="G14" s="190">
        <v>3.1249560000000001</v>
      </c>
      <c r="H14" s="190">
        <v>5.9450750000000001</v>
      </c>
      <c r="I14" s="190">
        <v>0</v>
      </c>
      <c r="J14" s="190" t="s">
        <v>24</v>
      </c>
      <c r="K14" s="188"/>
      <c r="L14" s="175"/>
      <c r="M14" s="175"/>
      <c r="N14" s="191"/>
      <c r="O14" s="191"/>
      <c r="P14" s="191"/>
      <c r="Q14" s="191"/>
      <c r="R14" s="191"/>
      <c r="S14" s="191"/>
      <c r="T14" s="191"/>
      <c r="U14" s="191"/>
      <c r="V14" s="191"/>
      <c r="W14" s="191"/>
      <c r="X14" s="191"/>
      <c r="Y14" s="191"/>
    </row>
    <row r="15" spans="1:25" s="30" customFormat="1" ht="24" x14ac:dyDescent="0.2">
      <c r="A15" s="183" t="s">
        <v>203</v>
      </c>
      <c r="B15" s="183" t="s">
        <v>204</v>
      </c>
      <c r="C15" s="189">
        <v>7006001</v>
      </c>
      <c r="D15" s="188" t="s">
        <v>30</v>
      </c>
      <c r="E15" s="186">
        <f t="shared" si="0"/>
        <v>2.5316140000000003</v>
      </c>
      <c r="F15" s="190">
        <v>110277.134937</v>
      </c>
      <c r="G15" s="190">
        <v>1.625156</v>
      </c>
      <c r="H15" s="190">
        <v>0.90645799999999999</v>
      </c>
      <c r="I15" s="190">
        <v>0</v>
      </c>
      <c r="J15" s="190" t="s">
        <v>22</v>
      </c>
      <c r="K15" s="188"/>
      <c r="L15" s="175"/>
      <c r="M15" s="175"/>
      <c r="N15" s="191"/>
      <c r="O15" s="191"/>
      <c r="P15" s="191"/>
      <c r="Q15" s="191"/>
      <c r="R15" s="191"/>
      <c r="S15" s="191"/>
      <c r="T15" s="191"/>
      <c r="U15" s="191"/>
      <c r="V15" s="191"/>
      <c r="W15" s="191"/>
      <c r="X15" s="191"/>
      <c r="Y15" s="191"/>
    </row>
    <row r="16" spans="1:25" s="30" customFormat="1" ht="24" x14ac:dyDescent="0.2">
      <c r="A16" s="183" t="s">
        <v>205</v>
      </c>
      <c r="B16" s="183" t="s">
        <v>206</v>
      </c>
      <c r="C16" s="189">
        <v>7006180</v>
      </c>
      <c r="D16" s="188" t="s">
        <v>31</v>
      </c>
      <c r="E16" s="186">
        <f t="shared" si="0"/>
        <v>7.0039439999999997</v>
      </c>
      <c r="F16" s="190">
        <v>305091.82575199998</v>
      </c>
      <c r="G16" s="190">
        <v>2.7205599999999999</v>
      </c>
      <c r="H16" s="190">
        <v>4.2833839999999999</v>
      </c>
      <c r="I16" s="190">
        <v>0</v>
      </c>
      <c r="J16" s="190" t="s">
        <v>22</v>
      </c>
      <c r="K16" s="188"/>
      <c r="L16" s="175"/>
      <c r="M16" s="175"/>
      <c r="N16" s="191"/>
      <c r="O16" s="191"/>
      <c r="P16" s="191"/>
      <c r="Q16" s="191"/>
      <c r="R16" s="191"/>
      <c r="S16" s="191"/>
      <c r="T16" s="191"/>
      <c r="U16" s="191"/>
      <c r="V16" s="191"/>
      <c r="W16" s="191"/>
      <c r="X16" s="191"/>
      <c r="Y16" s="191"/>
    </row>
    <row r="17" spans="1:25" s="30" customFormat="1" ht="24" x14ac:dyDescent="0.2">
      <c r="A17" s="183" t="s">
        <v>207</v>
      </c>
      <c r="B17" s="183" t="s">
        <v>208</v>
      </c>
      <c r="C17" s="189">
        <v>10022030</v>
      </c>
      <c r="D17" s="188" t="s">
        <v>32</v>
      </c>
      <c r="E17" s="186">
        <f t="shared" si="0"/>
        <v>8.5205249999999992</v>
      </c>
      <c r="F17" s="190">
        <v>371154.03976399999</v>
      </c>
      <c r="G17" s="190">
        <v>1.5901320000000001</v>
      </c>
      <c r="H17" s="190">
        <v>6.9303929999999996</v>
      </c>
      <c r="I17" s="190">
        <v>0</v>
      </c>
      <c r="J17" s="190" t="s">
        <v>22</v>
      </c>
      <c r="K17" s="188"/>
      <c r="L17" s="175"/>
      <c r="M17" s="175"/>
      <c r="N17" s="191"/>
      <c r="O17" s="191"/>
      <c r="P17" s="191"/>
      <c r="Q17" s="191"/>
      <c r="R17" s="191"/>
      <c r="S17" s="191"/>
      <c r="T17" s="191"/>
      <c r="U17" s="191"/>
      <c r="V17" s="191"/>
      <c r="W17" s="191"/>
      <c r="X17" s="191"/>
      <c r="Y17" s="191"/>
    </row>
    <row r="18" spans="1:25" s="30" customFormat="1" ht="24" x14ac:dyDescent="0.2">
      <c r="A18" s="183" t="s">
        <v>209</v>
      </c>
      <c r="B18" s="183" t="s">
        <v>210</v>
      </c>
      <c r="C18" s="189">
        <v>10037054</v>
      </c>
      <c r="D18" s="188" t="s">
        <v>33</v>
      </c>
      <c r="E18" s="186">
        <f t="shared" si="0"/>
        <v>6.7085550000000005</v>
      </c>
      <c r="F18" s="190">
        <v>292224.632392</v>
      </c>
      <c r="G18" s="190">
        <v>3.1082730000000001</v>
      </c>
      <c r="H18" s="190">
        <v>3.600282</v>
      </c>
      <c r="I18" s="190">
        <v>0</v>
      </c>
      <c r="J18" s="190" t="s">
        <v>22</v>
      </c>
      <c r="K18" s="188"/>
      <c r="L18" s="175"/>
      <c r="M18" s="175"/>
      <c r="N18" s="191"/>
      <c r="O18" s="191"/>
      <c r="P18" s="191"/>
      <c r="Q18" s="191"/>
      <c r="R18" s="191"/>
      <c r="S18" s="191"/>
      <c r="T18" s="191"/>
      <c r="U18" s="191"/>
      <c r="V18" s="191"/>
      <c r="W18" s="191"/>
      <c r="X18" s="191"/>
      <c r="Y18" s="191"/>
    </row>
    <row r="19" spans="1:25" s="30" customFormat="1" ht="24" x14ac:dyDescent="0.2">
      <c r="A19" s="192" t="s">
        <v>211</v>
      </c>
      <c r="B19" s="192" t="s">
        <v>212</v>
      </c>
      <c r="C19" s="189">
        <v>11056020</v>
      </c>
      <c r="D19" s="188" t="s">
        <v>34</v>
      </c>
      <c r="E19" s="186">
        <f t="shared" si="0"/>
        <v>7.1544020000000002</v>
      </c>
      <c r="F19" s="190">
        <v>327762.93599799997</v>
      </c>
      <c r="G19" s="190">
        <f>2.531097-0.37</f>
        <v>2.1610969999999998</v>
      </c>
      <c r="H19" s="190">
        <f>4.993305-I19</f>
        <v>4.1233050000000002</v>
      </c>
      <c r="I19" s="190">
        <v>0.87</v>
      </c>
      <c r="J19" s="190" t="s">
        <v>22</v>
      </c>
      <c r="K19" s="188" t="s">
        <v>213</v>
      </c>
      <c r="L19" s="175"/>
      <c r="M19" s="175"/>
      <c r="N19" s="191"/>
      <c r="O19" s="191"/>
      <c r="P19" s="191"/>
      <c r="Q19" s="191"/>
      <c r="R19" s="191"/>
      <c r="S19" s="191"/>
      <c r="T19" s="191"/>
      <c r="U19" s="191"/>
      <c r="V19" s="191"/>
      <c r="W19" s="191"/>
      <c r="X19" s="191"/>
      <c r="Y19" s="191"/>
    </row>
    <row r="20" spans="1:25" s="30" customFormat="1" ht="24" x14ac:dyDescent="0.2">
      <c r="A20" s="183" t="s">
        <v>214</v>
      </c>
      <c r="B20" s="183" t="s">
        <v>215</v>
      </c>
      <c r="C20" s="189">
        <v>12041033</v>
      </c>
      <c r="D20" s="188" t="s">
        <v>35</v>
      </c>
      <c r="E20" s="186">
        <f t="shared" si="0"/>
        <v>7.130884</v>
      </c>
      <c r="F20" s="190">
        <v>310621.327751</v>
      </c>
      <c r="G20" s="190">
        <v>2.5196719999999999</v>
      </c>
      <c r="H20" s="190">
        <v>4.6112120000000001</v>
      </c>
      <c r="I20" s="190">
        <v>0</v>
      </c>
      <c r="J20" s="190" t="s">
        <v>22</v>
      </c>
      <c r="K20" s="188"/>
      <c r="L20" s="175"/>
      <c r="M20" s="175"/>
      <c r="N20" s="191"/>
      <c r="O20" s="191"/>
      <c r="P20" s="191"/>
      <c r="Q20" s="191"/>
      <c r="R20" s="191"/>
      <c r="S20" s="191"/>
      <c r="T20" s="191"/>
      <c r="U20" s="191"/>
      <c r="V20" s="191"/>
      <c r="W20" s="191"/>
      <c r="X20" s="191"/>
      <c r="Y20" s="191"/>
    </row>
    <row r="21" spans="1:25" s="30" customFormat="1" ht="24" x14ac:dyDescent="0.2">
      <c r="A21" s="183" t="s">
        <v>216</v>
      </c>
      <c r="B21" s="183" t="s">
        <v>217</v>
      </c>
      <c r="C21" s="189">
        <v>13003006</v>
      </c>
      <c r="D21" s="188" t="s">
        <v>36</v>
      </c>
      <c r="E21" s="186">
        <f t="shared" si="0"/>
        <v>7.8287849999999999</v>
      </c>
      <c r="F21" s="190">
        <v>341021.85725100001</v>
      </c>
      <c r="G21" s="190">
        <v>3.4008859999999999</v>
      </c>
      <c r="H21" s="190">
        <v>4.427899</v>
      </c>
      <c r="I21" s="190">
        <v>0</v>
      </c>
      <c r="J21" s="190" t="s">
        <v>22</v>
      </c>
      <c r="K21" s="188"/>
      <c r="L21" s="175"/>
      <c r="M21" s="175"/>
      <c r="N21" s="191"/>
      <c r="O21" s="191"/>
      <c r="P21" s="191"/>
      <c r="Q21" s="191"/>
      <c r="R21" s="191"/>
      <c r="S21" s="191"/>
      <c r="T21" s="191"/>
      <c r="U21" s="191"/>
      <c r="V21" s="191"/>
      <c r="W21" s="191"/>
      <c r="X21" s="191"/>
      <c r="Y21" s="191"/>
    </row>
    <row r="22" spans="1:25" s="30" customFormat="1" ht="24" x14ac:dyDescent="0.2">
      <c r="A22" s="183" t="s">
        <v>218</v>
      </c>
      <c r="B22" s="183" t="s">
        <v>219</v>
      </c>
      <c r="C22" s="189">
        <v>13047010</v>
      </c>
      <c r="D22" s="188" t="s">
        <v>37</v>
      </c>
      <c r="E22" s="186">
        <f t="shared" si="0"/>
        <v>4.9200330000000001</v>
      </c>
      <c r="F22" s="190">
        <v>214316.62155000001</v>
      </c>
      <c r="G22" s="190">
        <v>2.5559940000000001</v>
      </c>
      <c r="H22" s="190">
        <v>2.364039</v>
      </c>
      <c r="I22" s="190">
        <v>0</v>
      </c>
      <c r="J22" s="190" t="s">
        <v>22</v>
      </c>
      <c r="K22" s="188"/>
      <c r="L22" s="175"/>
      <c r="M22" s="175"/>
      <c r="N22" s="191"/>
      <c r="O22" s="191"/>
      <c r="P22" s="191"/>
      <c r="Q22" s="191"/>
      <c r="R22" s="191"/>
      <c r="S22" s="191"/>
      <c r="T22" s="191"/>
      <c r="U22" s="191"/>
      <c r="V22" s="191"/>
      <c r="W22" s="191"/>
      <c r="X22" s="191"/>
      <c r="Y22" s="191"/>
    </row>
    <row r="23" spans="1:25" s="30" customFormat="1" ht="36" x14ac:dyDescent="0.2">
      <c r="A23" s="403" t="s">
        <v>220</v>
      </c>
      <c r="B23" s="403" t="s">
        <v>221</v>
      </c>
      <c r="C23" s="189">
        <v>14001001</v>
      </c>
      <c r="D23" s="188" t="s">
        <v>38</v>
      </c>
      <c r="E23" s="186">
        <f t="shared" si="0"/>
        <v>19.504242999999999</v>
      </c>
      <c r="F23" s="190">
        <v>849604.82733500004</v>
      </c>
      <c r="G23" s="190">
        <v>11.582317</v>
      </c>
      <c r="H23" s="190">
        <v>7.921926</v>
      </c>
      <c r="I23" s="190">
        <v>0</v>
      </c>
      <c r="J23" s="190" t="s">
        <v>24</v>
      </c>
      <c r="K23" s="188"/>
      <c r="L23" s="175"/>
      <c r="M23" s="175"/>
      <c r="N23" s="191"/>
      <c r="O23" s="191"/>
      <c r="P23" s="191"/>
      <c r="Q23" s="191"/>
      <c r="R23" s="191"/>
      <c r="S23" s="191"/>
      <c r="T23" s="191"/>
      <c r="U23" s="191"/>
      <c r="V23" s="191"/>
      <c r="W23" s="191"/>
      <c r="X23" s="191"/>
      <c r="Y23" s="191"/>
    </row>
    <row r="24" spans="1:25" s="30" customFormat="1" x14ac:dyDescent="0.2">
      <c r="A24" s="403"/>
      <c r="B24" s="403"/>
      <c r="C24" s="189">
        <v>14030045</v>
      </c>
      <c r="D24" s="188" t="s">
        <v>39</v>
      </c>
      <c r="E24" s="186">
        <f t="shared" si="0"/>
        <v>3.1138560000000002</v>
      </c>
      <c r="F24" s="190">
        <v>135639.55064599999</v>
      </c>
      <c r="G24" s="190">
        <v>0.13935400000000001</v>
      </c>
      <c r="H24" s="190">
        <v>2.9745020000000002</v>
      </c>
      <c r="I24" s="190">
        <v>0</v>
      </c>
      <c r="J24" s="190" t="s">
        <v>24</v>
      </c>
      <c r="K24" s="188"/>
      <c r="L24" s="175"/>
      <c r="M24" s="175"/>
      <c r="N24" s="191"/>
      <c r="O24" s="191"/>
      <c r="P24" s="191"/>
      <c r="Q24" s="191"/>
      <c r="R24" s="191"/>
      <c r="S24" s="191"/>
      <c r="T24" s="191"/>
      <c r="U24" s="191"/>
      <c r="V24" s="191"/>
      <c r="W24" s="191"/>
      <c r="X24" s="191"/>
      <c r="Y24" s="191"/>
    </row>
    <row r="25" spans="1:25" s="30" customFormat="1" ht="24" x14ac:dyDescent="0.2">
      <c r="A25" s="183" t="s">
        <v>222</v>
      </c>
      <c r="B25" s="183" t="s">
        <v>223</v>
      </c>
      <c r="C25" s="189">
        <v>15039028</v>
      </c>
      <c r="D25" s="188" t="s">
        <v>40</v>
      </c>
      <c r="E25" s="186">
        <f t="shared" si="0"/>
        <v>6.712788999999999</v>
      </c>
      <c r="F25" s="190">
        <v>292409.05673299998</v>
      </c>
      <c r="G25" s="190">
        <v>2.2831579999999998</v>
      </c>
      <c r="H25" s="190">
        <f>4.429631-I25</f>
        <v>3.6196309999999996</v>
      </c>
      <c r="I25" s="190">
        <v>0.81</v>
      </c>
      <c r="J25" s="190" t="s">
        <v>24</v>
      </c>
      <c r="K25" s="188"/>
      <c r="L25" s="175"/>
      <c r="M25" s="175"/>
      <c r="N25" s="191"/>
      <c r="O25" s="191"/>
      <c r="P25" s="191"/>
      <c r="Q25" s="191"/>
      <c r="R25" s="191"/>
      <c r="S25" s="191"/>
      <c r="T25" s="191"/>
      <c r="U25" s="191"/>
      <c r="V25" s="191"/>
      <c r="W25" s="191"/>
      <c r="X25" s="191"/>
      <c r="Y25" s="191"/>
    </row>
    <row r="26" spans="1:25" s="30" customFormat="1" ht="26.25" customHeight="1" x14ac:dyDescent="0.2">
      <c r="A26" s="403" t="s">
        <v>224</v>
      </c>
      <c r="B26" s="403" t="s">
        <v>225</v>
      </c>
      <c r="C26" s="189">
        <v>15057004</v>
      </c>
      <c r="D26" s="188" t="s">
        <v>41</v>
      </c>
      <c r="E26" s="186">
        <f t="shared" si="0"/>
        <v>4.3828800000000001</v>
      </c>
      <c r="F26" s="190">
        <v>190918.270001</v>
      </c>
      <c r="G26" s="190">
        <v>2.2176</v>
      </c>
      <c r="H26" s="190">
        <v>2.1652800000000001</v>
      </c>
      <c r="I26" s="190">
        <v>0</v>
      </c>
      <c r="J26" s="190" t="s">
        <v>24</v>
      </c>
      <c r="K26" s="188"/>
      <c r="L26" s="175"/>
      <c r="M26" s="175"/>
      <c r="N26" s="191"/>
      <c r="O26" s="191"/>
      <c r="P26" s="191"/>
      <c r="Q26" s="191"/>
      <c r="R26" s="191"/>
      <c r="S26" s="191"/>
      <c r="T26" s="191"/>
      <c r="U26" s="191"/>
      <c r="V26" s="191"/>
      <c r="W26" s="191"/>
      <c r="X26" s="191"/>
      <c r="Y26" s="191"/>
    </row>
    <row r="27" spans="1:25" s="30" customFormat="1" x14ac:dyDescent="0.2">
      <c r="A27" s="403"/>
      <c r="B27" s="403"/>
      <c r="C27" s="189">
        <v>15057005</v>
      </c>
      <c r="D27" s="188" t="s">
        <v>42</v>
      </c>
      <c r="E27" s="186">
        <f t="shared" si="0"/>
        <v>0.18337799999999999</v>
      </c>
      <c r="F27" s="190">
        <v>7987.9449990000003</v>
      </c>
      <c r="G27" s="190">
        <v>0.171514</v>
      </c>
      <c r="H27" s="190">
        <v>1.1864E-2</v>
      </c>
      <c r="I27" s="190">
        <v>0</v>
      </c>
      <c r="J27" s="190" t="s">
        <v>24</v>
      </c>
      <c r="K27" s="188"/>
      <c r="L27" s="175"/>
      <c r="M27" s="175"/>
      <c r="N27" s="191"/>
      <c r="O27" s="191"/>
      <c r="P27" s="191"/>
      <c r="Q27" s="191"/>
      <c r="R27" s="191"/>
      <c r="S27" s="191"/>
      <c r="T27" s="191"/>
      <c r="U27" s="191"/>
      <c r="V27" s="191"/>
      <c r="W27" s="191"/>
      <c r="X27" s="191"/>
      <c r="Y27" s="191"/>
    </row>
    <row r="28" spans="1:25" s="30" customFormat="1" x14ac:dyDescent="0.2">
      <c r="A28" s="403"/>
      <c r="B28" s="403"/>
      <c r="C28" s="189">
        <v>15058014</v>
      </c>
      <c r="D28" s="188" t="s">
        <v>42</v>
      </c>
      <c r="E28" s="186">
        <f t="shared" si="0"/>
        <v>0.11568000000000001</v>
      </c>
      <c r="F28" s="190">
        <v>5039.0285690000001</v>
      </c>
      <c r="G28" s="190">
        <v>9.0577000000000005E-2</v>
      </c>
      <c r="H28" s="190">
        <v>2.5103E-2</v>
      </c>
      <c r="I28" s="190">
        <v>0</v>
      </c>
      <c r="J28" s="190" t="s">
        <v>24</v>
      </c>
      <c r="K28" s="188"/>
      <c r="L28" s="175"/>
      <c r="M28" s="175"/>
      <c r="N28" s="191"/>
      <c r="O28" s="191"/>
      <c r="P28" s="191"/>
      <c r="Q28" s="191"/>
      <c r="R28" s="191"/>
      <c r="S28" s="191"/>
      <c r="T28" s="191"/>
      <c r="U28" s="191"/>
      <c r="V28" s="191"/>
      <c r="W28" s="191"/>
      <c r="X28" s="191"/>
      <c r="Y28" s="191"/>
    </row>
    <row r="29" spans="1:25" s="30" customFormat="1" x14ac:dyDescent="0.2">
      <c r="A29" s="403"/>
      <c r="B29" s="403"/>
      <c r="C29" s="189">
        <v>15058014</v>
      </c>
      <c r="D29" s="188" t="s">
        <v>42</v>
      </c>
      <c r="E29" s="186">
        <f t="shared" si="0"/>
        <v>8.5182000000000008E-2</v>
      </c>
      <c r="F29" s="190">
        <v>3710.5458570000001</v>
      </c>
      <c r="G29" s="190">
        <v>5.9191000000000001E-2</v>
      </c>
      <c r="H29" s="190">
        <v>2.5991E-2</v>
      </c>
      <c r="I29" s="190">
        <v>0</v>
      </c>
      <c r="J29" s="190" t="s">
        <v>24</v>
      </c>
      <c r="K29" s="188"/>
      <c r="L29" s="175"/>
      <c r="M29" s="175"/>
      <c r="N29" s="191"/>
      <c r="O29" s="191"/>
      <c r="P29" s="191"/>
      <c r="Q29" s="191"/>
      <c r="R29" s="191"/>
      <c r="S29" s="191"/>
      <c r="T29" s="191"/>
      <c r="U29" s="191"/>
      <c r="V29" s="191"/>
      <c r="W29" s="191"/>
      <c r="X29" s="191"/>
      <c r="Y29" s="191"/>
    </row>
    <row r="30" spans="1:25" s="30" customFormat="1" ht="26.25" customHeight="1" x14ac:dyDescent="0.2">
      <c r="A30" s="403" t="s">
        <v>226</v>
      </c>
      <c r="B30" s="403" t="s">
        <v>227</v>
      </c>
      <c r="C30" s="189">
        <v>16032001</v>
      </c>
      <c r="D30" s="188" t="s">
        <v>43</v>
      </c>
      <c r="E30" s="186">
        <f t="shared" si="0"/>
        <v>2.5652429999999997</v>
      </c>
      <c r="F30" s="190">
        <v>111741.99</v>
      </c>
      <c r="G30" s="190">
        <v>1.570325</v>
      </c>
      <c r="H30" s="190">
        <v>0.99491799999999997</v>
      </c>
      <c r="I30" s="190">
        <v>0</v>
      </c>
      <c r="J30" s="190" t="s">
        <v>24</v>
      </c>
      <c r="K30" s="188"/>
      <c r="L30" s="175"/>
      <c r="M30" s="175"/>
      <c r="N30" s="191"/>
      <c r="O30" s="191"/>
      <c r="P30" s="191"/>
      <c r="Q30" s="191"/>
      <c r="R30" s="191"/>
      <c r="S30" s="191"/>
      <c r="T30" s="191"/>
      <c r="U30" s="191"/>
      <c r="V30" s="191"/>
      <c r="W30" s="191"/>
      <c r="X30" s="191"/>
      <c r="Y30" s="191"/>
    </row>
    <row r="31" spans="1:25" s="30" customFormat="1" x14ac:dyDescent="0.2">
      <c r="A31" s="403"/>
      <c r="B31" s="403"/>
      <c r="C31" s="189">
        <v>16032023</v>
      </c>
      <c r="D31" s="188" t="s">
        <v>44</v>
      </c>
      <c r="E31" s="186">
        <f t="shared" si="0"/>
        <v>0.10416599999999999</v>
      </c>
      <c r="F31" s="190">
        <v>4537.4709489999996</v>
      </c>
      <c r="G31" s="190">
        <v>2.1842E-2</v>
      </c>
      <c r="H31" s="190">
        <v>8.2323999999999994E-2</v>
      </c>
      <c r="I31" s="190">
        <v>0</v>
      </c>
      <c r="J31" s="190" t="s">
        <v>24</v>
      </c>
      <c r="K31" s="188"/>
      <c r="L31" s="175"/>
      <c r="M31" s="175"/>
      <c r="N31" s="191"/>
      <c r="O31" s="191"/>
      <c r="P31" s="191"/>
      <c r="Q31" s="191"/>
      <c r="R31" s="191"/>
      <c r="S31" s="191"/>
      <c r="T31" s="191"/>
      <c r="U31" s="191"/>
      <c r="V31" s="191"/>
      <c r="W31" s="191"/>
      <c r="X31" s="191"/>
      <c r="Y31" s="191"/>
    </row>
    <row r="32" spans="1:25" s="30" customFormat="1" ht="24" x14ac:dyDescent="0.2">
      <c r="A32" s="403" t="s">
        <v>228</v>
      </c>
      <c r="B32" s="403" t="s">
        <v>229</v>
      </c>
      <c r="C32" s="189">
        <v>18074002</v>
      </c>
      <c r="D32" s="188" t="s">
        <v>45</v>
      </c>
      <c r="E32" s="186">
        <f t="shared" si="0"/>
        <v>2.4034490000000002</v>
      </c>
      <c r="F32" s="190">
        <v>104694.23164899999</v>
      </c>
      <c r="G32" s="190">
        <v>2.04427</v>
      </c>
      <c r="H32" s="190">
        <v>0.35917900000000003</v>
      </c>
      <c r="I32" s="190">
        <v>0</v>
      </c>
      <c r="J32" s="190" t="s">
        <v>24</v>
      </c>
      <c r="K32" s="188"/>
      <c r="L32" s="175"/>
      <c r="M32" s="175"/>
      <c r="N32" s="191"/>
      <c r="O32" s="191"/>
      <c r="P32" s="191"/>
      <c r="Q32" s="191"/>
      <c r="R32" s="191"/>
      <c r="S32" s="191"/>
      <c r="T32" s="191"/>
      <c r="U32" s="191"/>
      <c r="V32" s="191"/>
      <c r="W32" s="191"/>
      <c r="X32" s="191"/>
      <c r="Y32" s="191"/>
    </row>
    <row r="33" spans="1:25" s="30" customFormat="1" x14ac:dyDescent="0.2">
      <c r="A33" s="403"/>
      <c r="B33" s="403"/>
      <c r="C33" s="189">
        <v>18074003</v>
      </c>
      <c r="D33" s="188" t="s">
        <v>46</v>
      </c>
      <c r="E33" s="186">
        <f t="shared" si="0"/>
        <v>0.11022299999999999</v>
      </c>
      <c r="F33" s="190">
        <v>4801.2878490000003</v>
      </c>
      <c r="G33" s="190">
        <v>2.8049999999999999E-2</v>
      </c>
      <c r="H33" s="190">
        <v>8.2172999999999996E-2</v>
      </c>
      <c r="I33" s="190">
        <v>0</v>
      </c>
      <c r="J33" s="190" t="s">
        <v>24</v>
      </c>
      <c r="K33" s="188"/>
      <c r="L33" s="175"/>
      <c r="M33" s="175"/>
      <c r="N33" s="191"/>
      <c r="O33" s="191"/>
      <c r="P33" s="191"/>
      <c r="Q33" s="191"/>
      <c r="R33" s="191"/>
      <c r="S33" s="191"/>
      <c r="T33" s="191"/>
      <c r="U33" s="191"/>
      <c r="V33" s="191"/>
      <c r="W33" s="191"/>
      <c r="X33" s="191"/>
      <c r="Y33" s="191"/>
    </row>
    <row r="34" spans="1:25" s="30" customFormat="1" ht="60" x14ac:dyDescent="0.2">
      <c r="A34" s="183" t="s">
        <v>230</v>
      </c>
      <c r="B34" s="183" t="s">
        <v>231</v>
      </c>
      <c r="C34" s="189">
        <v>21014001</v>
      </c>
      <c r="D34" s="188" t="s">
        <v>47</v>
      </c>
      <c r="E34" s="186">
        <f t="shared" si="0"/>
        <v>30.880051999999999</v>
      </c>
      <c r="F34" s="190">
        <v>1345135.069286</v>
      </c>
      <c r="G34" s="190">
        <v>10.636134999999999</v>
      </c>
      <c r="H34" s="190">
        <v>20.243917</v>
      </c>
      <c r="I34" s="190">
        <v>0</v>
      </c>
      <c r="J34" s="190" t="s">
        <v>22</v>
      </c>
      <c r="K34" s="188"/>
      <c r="L34" s="175"/>
      <c r="M34" s="175"/>
      <c r="N34" s="191"/>
      <c r="O34" s="191"/>
      <c r="P34" s="191"/>
      <c r="Q34" s="191"/>
      <c r="R34" s="191"/>
      <c r="S34" s="191"/>
      <c r="T34" s="191"/>
      <c r="U34" s="191"/>
      <c r="V34" s="191"/>
      <c r="W34" s="191"/>
      <c r="X34" s="191"/>
      <c r="Y34" s="191"/>
    </row>
    <row r="35" spans="1:25" s="30" customFormat="1" ht="24" x14ac:dyDescent="0.2">
      <c r="A35" s="183" t="s">
        <v>232</v>
      </c>
      <c r="B35" s="183" t="s">
        <v>233</v>
      </c>
      <c r="C35" s="189">
        <v>21023015</v>
      </c>
      <c r="D35" s="188" t="s">
        <v>48</v>
      </c>
      <c r="E35" s="186">
        <f t="shared" si="0"/>
        <v>0.13445799999999999</v>
      </c>
      <c r="F35" s="190">
        <v>5857.0050499999998</v>
      </c>
      <c r="G35" s="190">
        <v>0</v>
      </c>
      <c r="H35" s="190">
        <v>0.13445799999999999</v>
      </c>
      <c r="I35" s="190">
        <v>0</v>
      </c>
      <c r="J35" s="190" t="s">
        <v>22</v>
      </c>
      <c r="K35" s="188"/>
      <c r="L35" s="175"/>
      <c r="M35" s="175"/>
      <c r="N35" s="191"/>
      <c r="O35" s="191"/>
      <c r="P35" s="191"/>
      <c r="Q35" s="191"/>
      <c r="R35" s="191"/>
      <c r="S35" s="191"/>
      <c r="T35" s="191"/>
      <c r="U35" s="191"/>
      <c r="V35" s="191"/>
      <c r="W35" s="191"/>
      <c r="X35" s="191"/>
      <c r="Y35" s="191"/>
    </row>
    <row r="36" spans="1:25" s="30" customFormat="1" ht="24" x14ac:dyDescent="0.2">
      <c r="A36" s="183" t="s">
        <v>234</v>
      </c>
      <c r="B36" s="183" t="s">
        <v>235</v>
      </c>
      <c r="C36" s="189">
        <v>22001086</v>
      </c>
      <c r="D36" s="188" t="s">
        <v>49</v>
      </c>
      <c r="E36" s="186">
        <f t="shared" si="0"/>
        <v>8.490673000000001</v>
      </c>
      <c r="F36" s="190">
        <v>369853.74554199999</v>
      </c>
      <c r="G36" s="190">
        <v>3.2561179999999998</v>
      </c>
      <c r="H36" s="190">
        <f>5.234555-I36</f>
        <v>3.9045550000000002</v>
      </c>
      <c r="I36" s="190">
        <v>1.33</v>
      </c>
      <c r="J36" s="190" t="s">
        <v>22</v>
      </c>
      <c r="K36" s="188"/>
      <c r="L36" s="175"/>
      <c r="M36" s="175"/>
      <c r="N36" s="191"/>
      <c r="O36" s="191"/>
      <c r="P36" s="191"/>
      <c r="Q36" s="191"/>
      <c r="R36" s="191"/>
      <c r="S36" s="191"/>
      <c r="T36" s="191"/>
      <c r="U36" s="191"/>
      <c r="V36" s="191"/>
      <c r="W36" s="191"/>
      <c r="X36" s="191"/>
      <c r="Y36" s="191"/>
    </row>
    <row r="37" spans="1:25" s="30" customFormat="1" ht="24" x14ac:dyDescent="0.2">
      <c r="A37" s="183" t="s">
        <v>236</v>
      </c>
      <c r="B37" s="183" t="s">
        <v>237</v>
      </c>
      <c r="C37" s="189">
        <v>23022003</v>
      </c>
      <c r="D37" s="188" t="s">
        <v>50</v>
      </c>
      <c r="E37" s="186">
        <f t="shared" si="0"/>
        <v>5.1250590000000003</v>
      </c>
      <c r="F37" s="190">
        <v>223247.59814799999</v>
      </c>
      <c r="G37" s="190">
        <v>2.1289060000000002</v>
      </c>
      <c r="H37" s="190">
        <v>2.9961530000000001</v>
      </c>
      <c r="I37" s="190">
        <v>0</v>
      </c>
      <c r="J37" s="190" t="s">
        <v>22</v>
      </c>
      <c r="K37" s="188"/>
      <c r="L37" s="175"/>
      <c r="M37" s="175"/>
      <c r="N37" s="191"/>
      <c r="O37" s="191"/>
      <c r="P37" s="191"/>
      <c r="Q37" s="191"/>
      <c r="R37" s="191"/>
      <c r="S37" s="191"/>
      <c r="T37" s="191"/>
      <c r="U37" s="191"/>
      <c r="V37" s="191"/>
      <c r="W37" s="191"/>
      <c r="X37" s="191"/>
      <c r="Y37" s="191"/>
    </row>
    <row r="38" spans="1:25" s="30" customFormat="1" ht="24" x14ac:dyDescent="0.2">
      <c r="A38" s="183" t="s">
        <v>238</v>
      </c>
      <c r="B38" s="183" t="s">
        <v>239</v>
      </c>
      <c r="C38" s="189">
        <v>24011058</v>
      </c>
      <c r="D38" s="188" t="s">
        <v>51</v>
      </c>
      <c r="E38" s="186">
        <f t="shared" si="0"/>
        <v>8.6256650000000015</v>
      </c>
      <c r="F38" s="190">
        <v>375733.97858900001</v>
      </c>
      <c r="G38" s="190">
        <v>5.9401210000000004</v>
      </c>
      <c r="H38" s="190">
        <v>2.6855440000000002</v>
      </c>
      <c r="I38" s="190">
        <v>0</v>
      </c>
      <c r="J38" s="190" t="s">
        <v>22</v>
      </c>
      <c r="K38" s="188"/>
      <c r="L38" s="175"/>
      <c r="M38" s="175"/>
      <c r="N38" s="191"/>
      <c r="O38" s="191"/>
      <c r="P38" s="191"/>
      <c r="Q38" s="191"/>
      <c r="R38" s="191"/>
      <c r="S38" s="191"/>
      <c r="T38" s="191"/>
      <c r="U38" s="191"/>
      <c r="V38" s="191"/>
      <c r="W38" s="191"/>
      <c r="X38" s="191"/>
      <c r="Y38" s="191"/>
    </row>
    <row r="39" spans="1:25" s="30" customFormat="1" ht="24" x14ac:dyDescent="0.2">
      <c r="A39" s="183" t="s">
        <v>240</v>
      </c>
      <c r="B39" s="183" t="s">
        <v>241</v>
      </c>
      <c r="C39" s="189">
        <v>25014004</v>
      </c>
      <c r="D39" s="188" t="s">
        <v>52</v>
      </c>
      <c r="E39" s="186">
        <f t="shared" si="0"/>
        <v>7.8671179999999996</v>
      </c>
      <c r="F39" s="190">
        <v>342691.69935100002</v>
      </c>
      <c r="G39" s="190">
        <v>6.1777899999999999</v>
      </c>
      <c r="H39" s="190">
        <v>1.6893279999999999</v>
      </c>
      <c r="I39" s="190">
        <v>0</v>
      </c>
      <c r="J39" s="190" t="s">
        <v>22</v>
      </c>
      <c r="K39" s="188"/>
      <c r="L39" s="175"/>
      <c r="M39" s="175"/>
      <c r="N39" s="191"/>
      <c r="O39" s="191"/>
      <c r="P39" s="191"/>
      <c r="Q39" s="191"/>
      <c r="R39" s="191"/>
      <c r="S39" s="191"/>
      <c r="T39" s="191"/>
      <c r="U39" s="191"/>
      <c r="V39" s="191"/>
      <c r="W39" s="191"/>
      <c r="X39" s="191"/>
      <c r="Y39" s="191"/>
    </row>
    <row r="40" spans="1:25" s="30" customFormat="1" ht="24" x14ac:dyDescent="0.2">
      <c r="A40" s="183" t="s">
        <v>242</v>
      </c>
      <c r="B40" s="183" t="s">
        <v>243</v>
      </c>
      <c r="C40" s="189">
        <v>25014010</v>
      </c>
      <c r="D40" s="188" t="s">
        <v>53</v>
      </c>
      <c r="E40" s="186">
        <f t="shared" si="0"/>
        <v>4.1812990000000001</v>
      </c>
      <c r="F40" s="190">
        <v>182137.41010000001</v>
      </c>
      <c r="G40" s="190">
        <v>1.766359</v>
      </c>
      <c r="H40" s="190">
        <v>2.4149400000000001</v>
      </c>
      <c r="I40" s="190">
        <v>0</v>
      </c>
      <c r="J40" s="190" t="s">
        <v>20</v>
      </c>
      <c r="K40" s="188"/>
      <c r="L40" s="175"/>
      <c r="M40" s="175"/>
      <c r="N40" s="191"/>
      <c r="O40" s="191"/>
      <c r="P40" s="191"/>
      <c r="Q40" s="191"/>
      <c r="R40" s="191"/>
      <c r="S40" s="191"/>
      <c r="T40" s="191"/>
      <c r="U40" s="191"/>
      <c r="V40" s="191"/>
      <c r="W40" s="191"/>
      <c r="X40" s="191"/>
      <c r="Y40" s="191"/>
    </row>
    <row r="41" spans="1:25" s="30" customFormat="1" ht="25.5" customHeight="1" x14ac:dyDescent="0.2">
      <c r="A41" s="183" t="s">
        <v>244</v>
      </c>
      <c r="B41" s="183" t="s">
        <v>245</v>
      </c>
      <c r="C41" s="189">
        <v>26026048</v>
      </c>
      <c r="D41" s="188" t="s">
        <v>54</v>
      </c>
      <c r="E41" s="186">
        <f t="shared" si="0"/>
        <v>6.9106749999999995</v>
      </c>
      <c r="F41" s="190">
        <v>301028.97483600001</v>
      </c>
      <c r="G41" s="190">
        <v>2.2768760000000001</v>
      </c>
      <c r="H41" s="190">
        <v>4.6337989999999998</v>
      </c>
      <c r="I41" s="190">
        <v>0</v>
      </c>
      <c r="J41" s="190" t="s">
        <v>22</v>
      </c>
      <c r="K41" s="188"/>
      <c r="L41" s="175"/>
      <c r="M41" s="175"/>
      <c r="N41" s="191"/>
      <c r="O41" s="191"/>
      <c r="P41" s="191"/>
      <c r="Q41" s="191"/>
      <c r="R41" s="191"/>
      <c r="S41" s="191"/>
      <c r="T41" s="191"/>
      <c r="U41" s="191"/>
      <c r="V41" s="191"/>
      <c r="W41" s="191"/>
      <c r="X41" s="191"/>
      <c r="Y41" s="191"/>
    </row>
    <row r="42" spans="1:25" s="30" customFormat="1" ht="24" x14ac:dyDescent="0.2">
      <c r="A42" s="183" t="s">
        <v>246</v>
      </c>
      <c r="B42" s="183" t="s">
        <v>247</v>
      </c>
      <c r="C42" s="189">
        <v>28002071</v>
      </c>
      <c r="D42" s="188" t="s">
        <v>55</v>
      </c>
      <c r="E42" s="186">
        <f t="shared" si="0"/>
        <v>14.798795</v>
      </c>
      <c r="F42" s="190">
        <v>644635.49164400005</v>
      </c>
      <c r="G42" s="190">
        <v>3.075536</v>
      </c>
      <c r="H42" s="190">
        <f>11.723259-I42</f>
        <v>5.453259000000001</v>
      </c>
      <c r="I42" s="190">
        <v>6.27</v>
      </c>
      <c r="J42" s="190" t="s">
        <v>22</v>
      </c>
      <c r="K42" s="188"/>
      <c r="L42" s="175"/>
      <c r="M42" s="175"/>
      <c r="N42" s="191"/>
      <c r="O42" s="191"/>
      <c r="P42" s="191"/>
      <c r="Q42" s="191"/>
      <c r="R42" s="191"/>
      <c r="S42" s="191"/>
      <c r="T42" s="191"/>
      <c r="U42" s="191"/>
      <c r="V42" s="191"/>
      <c r="W42" s="191"/>
      <c r="X42" s="191"/>
      <c r="Y42" s="191"/>
    </row>
    <row r="43" spans="1:25" s="30" customFormat="1" ht="24" x14ac:dyDescent="0.2">
      <c r="A43" s="183" t="s">
        <v>248</v>
      </c>
      <c r="B43" s="183" t="s">
        <v>249</v>
      </c>
      <c r="C43" s="189">
        <v>28017001</v>
      </c>
      <c r="D43" s="188" t="s">
        <v>56</v>
      </c>
      <c r="E43" s="186">
        <f t="shared" si="0"/>
        <v>34.791314</v>
      </c>
      <c r="F43" s="190">
        <v>1515509.638055</v>
      </c>
      <c r="G43" s="190">
        <v>10.62082</v>
      </c>
      <c r="H43" s="190">
        <v>24.170494000000001</v>
      </c>
      <c r="I43" s="190">
        <v>0</v>
      </c>
      <c r="J43" s="190" t="s">
        <v>22</v>
      </c>
      <c r="K43" s="188"/>
      <c r="L43" s="175"/>
      <c r="M43" s="175"/>
      <c r="N43" s="191"/>
      <c r="O43" s="191"/>
      <c r="P43" s="191"/>
      <c r="Q43" s="191"/>
      <c r="R43" s="191"/>
      <c r="S43" s="191"/>
      <c r="T43" s="191"/>
      <c r="U43" s="191"/>
      <c r="V43" s="191"/>
      <c r="W43" s="191"/>
      <c r="X43" s="191"/>
      <c r="Y43" s="191"/>
    </row>
    <row r="44" spans="1:25" s="30" customFormat="1" ht="24" x14ac:dyDescent="0.2">
      <c r="A44" s="183" t="s">
        <v>250</v>
      </c>
      <c r="B44" s="183" t="s">
        <v>251</v>
      </c>
      <c r="C44" s="189">
        <v>29003028</v>
      </c>
      <c r="D44" s="188" t="s">
        <v>57</v>
      </c>
      <c r="E44" s="186">
        <f t="shared" si="0"/>
        <v>5.9596809999999998</v>
      </c>
      <c r="F44" s="190">
        <v>259603.702613</v>
      </c>
      <c r="G44" s="190">
        <v>5.2469049999999999</v>
      </c>
      <c r="H44" s="190">
        <v>0.71277599999999997</v>
      </c>
      <c r="I44" s="190">
        <v>0</v>
      </c>
      <c r="J44" s="190" t="s">
        <v>22</v>
      </c>
      <c r="K44" s="188"/>
      <c r="L44" s="175"/>
      <c r="M44" s="175"/>
      <c r="N44" s="191"/>
      <c r="O44" s="191"/>
      <c r="P44" s="191"/>
      <c r="Q44" s="191"/>
      <c r="R44" s="191"/>
      <c r="S44" s="191"/>
      <c r="T44" s="191"/>
      <c r="U44" s="191"/>
      <c r="V44" s="191"/>
      <c r="W44" s="191"/>
      <c r="X44" s="191"/>
      <c r="Y44" s="191"/>
    </row>
    <row r="45" spans="1:25" s="30" customFormat="1" ht="47.25" customHeight="1" x14ac:dyDescent="0.2">
      <c r="A45" s="192" t="s">
        <v>252</v>
      </c>
      <c r="B45" s="192" t="s">
        <v>253</v>
      </c>
      <c r="C45" s="189">
        <v>29015007</v>
      </c>
      <c r="D45" s="188" t="s">
        <v>58</v>
      </c>
      <c r="E45" s="186">
        <f t="shared" si="0"/>
        <v>9.0184029999999993</v>
      </c>
      <c r="F45" s="190">
        <f>9.020787*43560</f>
        <v>392945.48172000004</v>
      </c>
      <c r="G45" s="193">
        <f>4.450183-1.67</f>
        <v>2.7801830000000001</v>
      </c>
      <c r="H45" s="193">
        <f>6.23822-I45</f>
        <v>4.2882199999999999</v>
      </c>
      <c r="I45" s="194">
        <v>1.95</v>
      </c>
      <c r="J45" s="190" t="s">
        <v>22</v>
      </c>
      <c r="K45" s="188" t="s">
        <v>254</v>
      </c>
      <c r="L45" s="175">
        <f>10.69-9.02</f>
        <v>1.67</v>
      </c>
      <c r="M45" s="175"/>
      <c r="N45" s="191"/>
      <c r="O45" s="191"/>
      <c r="P45" s="191"/>
      <c r="Q45" s="191"/>
      <c r="R45" s="191"/>
      <c r="S45" s="191"/>
      <c r="T45" s="191"/>
      <c r="U45" s="191"/>
      <c r="V45" s="191"/>
      <c r="W45" s="191"/>
      <c r="X45" s="191"/>
      <c r="Y45" s="191"/>
    </row>
    <row r="46" spans="1:25" s="30" customFormat="1" ht="24" x14ac:dyDescent="0.2">
      <c r="A46" s="183" t="s">
        <v>255</v>
      </c>
      <c r="B46" s="183" t="s">
        <v>256</v>
      </c>
      <c r="C46" s="189">
        <v>31026011</v>
      </c>
      <c r="D46" s="188" t="s">
        <v>59</v>
      </c>
      <c r="E46" s="186">
        <f t="shared" si="0"/>
        <v>8.8573510000000013</v>
      </c>
      <c r="F46" s="190">
        <v>385826.21494899999</v>
      </c>
      <c r="G46" s="190">
        <v>2.743989</v>
      </c>
      <c r="H46" s="190">
        <v>6.1133620000000004</v>
      </c>
      <c r="I46" s="190">
        <v>0</v>
      </c>
      <c r="J46" s="190" t="s">
        <v>22</v>
      </c>
      <c r="K46" s="188"/>
      <c r="L46" s="175"/>
      <c r="M46" s="175"/>
      <c r="N46" s="191"/>
      <c r="O46" s="191"/>
      <c r="P46" s="191"/>
      <c r="Q46" s="191"/>
      <c r="R46" s="191"/>
      <c r="S46" s="191"/>
      <c r="T46" s="191"/>
      <c r="U46" s="191"/>
      <c r="V46" s="191"/>
      <c r="W46" s="191"/>
      <c r="X46" s="191"/>
      <c r="Y46" s="191"/>
    </row>
    <row r="47" spans="1:25" s="30" customFormat="1" ht="24" x14ac:dyDescent="0.2">
      <c r="A47" s="183" t="s">
        <v>257</v>
      </c>
      <c r="B47" s="183" t="s">
        <v>258</v>
      </c>
      <c r="C47" s="189">
        <v>33006027</v>
      </c>
      <c r="D47" s="188" t="s">
        <v>60</v>
      </c>
      <c r="E47" s="186">
        <f t="shared" si="0"/>
        <v>8.6024750000000001</v>
      </c>
      <c r="F47" s="190">
        <v>374723.812882</v>
      </c>
      <c r="G47" s="190">
        <v>3.4037600000000001</v>
      </c>
      <c r="H47" s="190">
        <v>5.198715</v>
      </c>
      <c r="I47" s="190">
        <v>0</v>
      </c>
      <c r="J47" s="190" t="s">
        <v>22</v>
      </c>
      <c r="K47" s="188"/>
      <c r="L47" s="175"/>
      <c r="M47" s="175"/>
      <c r="N47" s="191"/>
      <c r="O47" s="191"/>
      <c r="P47" s="191"/>
      <c r="Q47" s="191"/>
      <c r="R47" s="191"/>
      <c r="S47" s="191"/>
      <c r="T47" s="191"/>
      <c r="U47" s="191"/>
      <c r="V47" s="191"/>
      <c r="W47" s="191"/>
      <c r="X47" s="191"/>
      <c r="Y47" s="191"/>
    </row>
    <row r="48" spans="1:25" s="30" customFormat="1" ht="24" x14ac:dyDescent="0.2">
      <c r="A48" s="183" t="s">
        <v>259</v>
      </c>
      <c r="B48" s="183" t="s">
        <v>260</v>
      </c>
      <c r="C48" s="189">
        <v>38001001</v>
      </c>
      <c r="D48" s="188" t="s">
        <v>61</v>
      </c>
      <c r="E48" s="186">
        <f t="shared" si="0"/>
        <v>19.662822999999999</v>
      </c>
      <c r="F48" s="190">
        <v>856512.56529699999</v>
      </c>
      <c r="G48" s="190">
        <v>8.7173269999999992</v>
      </c>
      <c r="H48" s="190">
        <f>10.945496-I48</f>
        <v>6.795496</v>
      </c>
      <c r="I48" s="190">
        <v>4.1500000000000004</v>
      </c>
      <c r="J48" s="190" t="s">
        <v>22</v>
      </c>
      <c r="K48" s="188"/>
      <c r="L48" s="175"/>
      <c r="M48" s="175"/>
      <c r="N48" s="191"/>
      <c r="O48" s="191"/>
      <c r="P48" s="191"/>
      <c r="Q48" s="191"/>
      <c r="R48" s="191"/>
      <c r="S48" s="191"/>
      <c r="T48" s="191"/>
      <c r="U48" s="191"/>
      <c r="V48" s="191"/>
      <c r="W48" s="191"/>
      <c r="X48" s="191"/>
      <c r="Y48" s="191"/>
    </row>
    <row r="49" spans="1:25" s="30" customFormat="1" ht="24" x14ac:dyDescent="0.2">
      <c r="A49" s="183" t="s">
        <v>261</v>
      </c>
      <c r="B49" s="183" t="s">
        <v>262</v>
      </c>
      <c r="C49" s="189">
        <v>38001013</v>
      </c>
      <c r="D49" s="188" t="s">
        <v>62</v>
      </c>
      <c r="E49" s="186">
        <f t="shared" si="0"/>
        <v>8.0800029999999996</v>
      </c>
      <c r="F49" s="190">
        <v>351964.96999800002</v>
      </c>
      <c r="G49" s="190">
        <v>2.8034699999999999</v>
      </c>
      <c r="H49" s="190">
        <f>5.276533-I49</f>
        <v>2.8765329999999998</v>
      </c>
      <c r="I49" s="190">
        <v>2.4</v>
      </c>
      <c r="J49" s="190" t="s">
        <v>22</v>
      </c>
      <c r="K49" s="188"/>
      <c r="L49" s="175"/>
      <c r="M49" s="175"/>
      <c r="N49" s="191"/>
      <c r="O49" s="191"/>
      <c r="P49" s="191"/>
      <c r="Q49" s="191"/>
      <c r="R49" s="191"/>
      <c r="S49" s="191"/>
      <c r="T49" s="191"/>
      <c r="U49" s="191"/>
      <c r="V49" s="191"/>
      <c r="W49" s="191"/>
      <c r="X49" s="191"/>
      <c r="Y49" s="191"/>
    </row>
    <row r="50" spans="1:25" s="30" customFormat="1" x14ac:dyDescent="0.2">
      <c r="A50" s="191"/>
      <c r="B50" s="191"/>
      <c r="C50" s="191"/>
      <c r="D50" s="195"/>
      <c r="E50" s="191"/>
      <c r="F50" s="191"/>
      <c r="G50" s="191"/>
      <c r="H50" s="191"/>
      <c r="I50" s="191"/>
      <c r="J50" s="191"/>
      <c r="K50" s="195"/>
      <c r="L50" s="191"/>
      <c r="M50" s="191"/>
      <c r="N50" s="191"/>
      <c r="O50" s="191"/>
      <c r="P50" s="191"/>
      <c r="Q50" s="191"/>
      <c r="R50" s="191"/>
      <c r="S50" s="191"/>
      <c r="T50" s="191"/>
      <c r="U50" s="191"/>
      <c r="V50" s="191"/>
      <c r="W50" s="191"/>
      <c r="X50" s="191"/>
      <c r="Y50" s="191"/>
    </row>
    <row r="51" spans="1:25" x14ac:dyDescent="0.2">
      <c r="A51" s="175"/>
      <c r="B51" s="175"/>
      <c r="C51" s="175"/>
      <c r="D51" s="174"/>
      <c r="E51" s="196"/>
      <c r="F51" s="197" t="s">
        <v>263</v>
      </c>
      <c r="G51" s="197" t="s">
        <v>14</v>
      </c>
      <c r="H51" s="197" t="s">
        <v>13</v>
      </c>
      <c r="I51" s="198" t="s">
        <v>264</v>
      </c>
      <c r="J51" s="175"/>
      <c r="K51" s="174"/>
      <c r="L51" s="175"/>
      <c r="M51" s="175"/>
      <c r="N51" s="175"/>
      <c r="O51" s="175"/>
      <c r="P51" s="175"/>
      <c r="Q51" s="175"/>
      <c r="R51" s="175"/>
      <c r="S51" s="175"/>
      <c r="T51" s="175"/>
      <c r="U51" s="175"/>
      <c r="V51" s="175"/>
      <c r="W51" s="175"/>
      <c r="X51" s="175"/>
      <c r="Y51" s="175"/>
    </row>
    <row r="52" spans="1:25" x14ac:dyDescent="0.2">
      <c r="A52" s="175"/>
      <c r="B52" s="175"/>
      <c r="C52" s="175"/>
      <c r="D52" s="199"/>
      <c r="E52" s="200" t="s">
        <v>105</v>
      </c>
      <c r="F52" s="201">
        <f>SUM(E7:E50)</f>
        <v>355.99511999999993</v>
      </c>
      <c r="G52" s="202">
        <f>SUM(G7:G50)</f>
        <v>138.59438499999999</v>
      </c>
      <c r="H52" s="202">
        <f>SUM(H7:H50)</f>
        <v>190.98943499999996</v>
      </c>
      <c r="I52" s="202">
        <f>SUM(I7:I50)</f>
        <v>26.411299999999997</v>
      </c>
      <c r="J52" s="203"/>
      <c r="K52" s="174"/>
      <c r="L52" s="175"/>
      <c r="M52" s="175"/>
      <c r="N52" s="175"/>
      <c r="O52" s="175"/>
      <c r="P52" s="175"/>
      <c r="Q52" s="175"/>
      <c r="R52" s="175"/>
      <c r="S52" s="175"/>
      <c r="T52" s="175"/>
      <c r="U52" s="175"/>
      <c r="V52" s="175"/>
      <c r="W52" s="175"/>
      <c r="X52" s="175"/>
      <c r="Y52" s="175"/>
    </row>
    <row r="53" spans="1:25" x14ac:dyDescent="0.2">
      <c r="A53" s="175"/>
      <c r="B53" s="175"/>
      <c r="C53" s="175"/>
      <c r="D53" s="199"/>
      <c r="E53" s="204"/>
      <c r="F53" s="205"/>
      <c r="G53" s="206"/>
      <c r="H53" s="206"/>
      <c r="I53" s="206"/>
      <c r="J53" s="203"/>
      <c r="K53" s="174"/>
      <c r="L53" s="175"/>
      <c r="M53" s="175"/>
      <c r="N53" s="175"/>
      <c r="O53" s="175"/>
      <c r="P53" s="175"/>
      <c r="Q53" s="175"/>
      <c r="R53" s="175"/>
      <c r="S53" s="175"/>
      <c r="T53" s="175"/>
      <c r="U53" s="175"/>
      <c r="V53" s="175"/>
      <c r="W53" s="175"/>
      <c r="X53" s="175"/>
      <c r="Y53" s="175"/>
    </row>
    <row r="54" spans="1:25" x14ac:dyDescent="0.2">
      <c r="A54" s="408" t="s">
        <v>265</v>
      </c>
      <c r="B54" s="408"/>
      <c r="C54" s="408"/>
      <c r="D54" s="408"/>
      <c r="E54" s="408"/>
      <c r="F54" s="408"/>
      <c r="G54" s="408"/>
      <c r="H54" s="408"/>
      <c r="I54" s="408"/>
      <c r="J54" s="408"/>
      <c r="K54" s="408"/>
      <c r="L54" s="175"/>
      <c r="M54" s="175"/>
      <c r="N54" s="175"/>
      <c r="O54" s="175"/>
      <c r="P54" s="175"/>
      <c r="Q54" s="175"/>
      <c r="R54" s="175"/>
      <c r="S54" s="175"/>
      <c r="T54" s="175"/>
      <c r="U54" s="175"/>
      <c r="V54" s="175"/>
      <c r="W54" s="175"/>
      <c r="X54" s="175"/>
      <c r="Y54" s="175"/>
    </row>
    <row r="55" spans="1:25" ht="15.75" customHeight="1" x14ac:dyDescent="0.2">
      <c r="A55" s="407" t="s">
        <v>266</v>
      </c>
      <c r="B55" s="407"/>
      <c r="C55" s="407"/>
      <c r="D55" s="407"/>
      <c r="E55" s="407"/>
      <c r="F55" s="407"/>
      <c r="G55" s="407"/>
      <c r="H55" s="407"/>
      <c r="I55" s="407"/>
      <c r="J55" s="407"/>
      <c r="K55" s="407"/>
      <c r="L55" s="175"/>
      <c r="M55" s="175"/>
      <c r="N55" s="175"/>
      <c r="O55" s="175"/>
      <c r="P55" s="175"/>
      <c r="Q55" s="175"/>
      <c r="R55" s="175"/>
      <c r="S55" s="175"/>
      <c r="T55" s="175"/>
      <c r="U55" s="175"/>
      <c r="V55" s="175"/>
      <c r="W55" s="175"/>
      <c r="X55" s="175"/>
      <c r="Y55" s="175"/>
    </row>
    <row r="56" spans="1:25" ht="27.75" customHeight="1" x14ac:dyDescent="0.2">
      <c r="A56" s="407" t="s">
        <v>267</v>
      </c>
      <c r="B56" s="407"/>
      <c r="C56" s="407"/>
      <c r="D56" s="407"/>
      <c r="E56" s="407"/>
      <c r="F56" s="407"/>
      <c r="G56" s="407"/>
      <c r="H56" s="407"/>
      <c r="I56" s="407"/>
      <c r="J56" s="407"/>
      <c r="K56" s="407"/>
      <c r="L56" s="175"/>
      <c r="M56" s="175"/>
      <c r="N56" s="175"/>
      <c r="O56" s="175"/>
      <c r="P56" s="175"/>
      <c r="Q56" s="175"/>
      <c r="R56" s="175"/>
      <c r="S56" s="175"/>
      <c r="T56" s="175"/>
      <c r="U56" s="175"/>
      <c r="V56" s="175"/>
      <c r="W56" s="175"/>
      <c r="X56" s="175"/>
      <c r="Y56" s="175"/>
    </row>
    <row r="57" spans="1:25" x14ac:dyDescent="0.2">
      <c r="A57" s="175"/>
      <c r="B57" s="175"/>
      <c r="C57" s="175"/>
      <c r="D57" s="174"/>
      <c r="E57" s="175"/>
      <c r="F57" s="175"/>
      <c r="G57" s="175"/>
      <c r="H57" s="175"/>
      <c r="I57" s="175"/>
      <c r="J57" s="175"/>
      <c r="K57" s="174"/>
      <c r="L57" s="175"/>
      <c r="M57" s="175"/>
      <c r="N57" s="175"/>
      <c r="O57" s="175"/>
      <c r="P57" s="175"/>
      <c r="Q57" s="175"/>
      <c r="R57" s="175"/>
      <c r="S57" s="175"/>
      <c r="T57" s="175"/>
      <c r="U57" s="175"/>
      <c r="V57" s="175"/>
      <c r="W57" s="175"/>
      <c r="X57" s="175"/>
      <c r="Y57" s="175"/>
    </row>
  </sheetData>
  <mergeCells count="14">
    <mergeCell ref="A56:K56"/>
    <mergeCell ref="A30:A31"/>
    <mergeCell ref="B30:B31"/>
    <mergeCell ref="A32:A33"/>
    <mergeCell ref="B32:B33"/>
    <mergeCell ref="A54:K54"/>
    <mergeCell ref="A55:K55"/>
    <mergeCell ref="A26:A29"/>
    <mergeCell ref="B26:B29"/>
    <mergeCell ref="A9:A10"/>
    <mergeCell ref="B9:B10"/>
    <mergeCell ref="K9:K10"/>
    <mergeCell ref="A23:A24"/>
    <mergeCell ref="B23:B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5478A60DDB7845A62D3CF92831EF9B" ma:contentTypeVersion="19" ma:contentTypeDescription="Create a new document." ma:contentTypeScope="" ma:versionID="ac4ec50e3dccca1a64830f54621945b2">
  <xsd:schema xmlns:xsd="http://www.w3.org/2001/XMLSchema" xmlns:xs="http://www.w3.org/2001/XMLSchema" xmlns:p="http://schemas.microsoft.com/office/2006/metadata/properties" xmlns:ns2="09f28018-0ecb-4617-b8be-92853e322b5f" xmlns:ns3="3575f6e0-93d0-4b46-9064-579bea045607" targetNamespace="http://schemas.microsoft.com/office/2006/metadata/properties" ma:root="true" ma:fieldsID="040e24f648495e1fb03e32f0dd4d8508" ns2:_="" ns3:_="">
    <xsd:import namespace="09f28018-0ecb-4617-b8be-92853e322b5f"/>
    <xsd:import namespace="3575f6e0-93d0-4b46-9064-579bea04560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Approved"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f28018-0ecb-4617-b8be-92853e322b5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284f960-45ff-4219-bf9b-39dfc2a85cef}" ma:internalName="TaxCatchAll" ma:showField="CatchAllData" ma:web="09f28018-0ecb-4617-b8be-92853e322b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75f6e0-93d0-4b46-9064-579bea04560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5841497-3186-4026-9378-95700419000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Approved" ma:index="25" nillable="true" ma:displayName="Approved" ma:format="Dropdown" ma:internalName="Approved">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575f6e0-93d0-4b46-9064-579bea045607">
      <Terms xmlns="http://schemas.microsoft.com/office/infopath/2007/PartnerControls"/>
    </lcf76f155ced4ddcb4097134ff3c332f>
    <TaxCatchAll xmlns="09f28018-0ecb-4617-b8be-92853e322b5f" xsi:nil="true"/>
    <Approved xmlns="3575f6e0-93d0-4b46-9064-579bea045607" xsi:nil="true"/>
  </documentManagement>
</p:properties>
</file>

<file path=customXml/itemProps1.xml><?xml version="1.0" encoding="utf-8"?>
<ds:datastoreItem xmlns:ds="http://schemas.openxmlformats.org/officeDocument/2006/customXml" ds:itemID="{A81009EE-C30A-492E-BB85-48002EFF4551}"/>
</file>

<file path=customXml/itemProps2.xml><?xml version="1.0" encoding="utf-8"?>
<ds:datastoreItem xmlns:ds="http://schemas.openxmlformats.org/officeDocument/2006/customXml" ds:itemID="{0B7297EC-9FEA-4D71-81D5-74B703C54474}">
  <ds:schemaRefs>
    <ds:schemaRef ds:uri="http://schemas.microsoft.com/sharepoint/v3/contenttype/forms"/>
  </ds:schemaRefs>
</ds:datastoreItem>
</file>

<file path=customXml/itemProps3.xml><?xml version="1.0" encoding="utf-8"?>
<ds:datastoreItem xmlns:ds="http://schemas.openxmlformats.org/officeDocument/2006/customXml" ds:itemID="{1AA40D3C-3CF4-4B31-8FEF-5F0884002DE1}">
  <ds:schemaRefs>
    <ds:schemaRef ds:uri="http://purl.org/dc/dcmitype/"/>
    <ds:schemaRef ds:uri="http://www.w3.org/XML/1998/namespace"/>
    <ds:schemaRef ds:uri="http://schemas.microsoft.com/office/2006/documentManagement/types"/>
    <ds:schemaRef ds:uri="6bc0be15-1de7-4b08-ae14-cd2c2cf16937"/>
    <ds:schemaRef ds:uri="http://schemas.microsoft.com/office/infopath/2007/PartnerControls"/>
    <ds:schemaRef ds:uri="http://schemas.openxmlformats.org/package/2006/metadata/core-properties"/>
    <ds:schemaRef ds:uri="http://purl.org/dc/terms/"/>
    <ds:schemaRef ds:uri="cd926981-eb3a-4c0a-8fb0-010d157b10d2"/>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Permit Tables 1 and 2</vt:lpstr>
      <vt:lpstr>Load Summary</vt:lpstr>
      <vt:lpstr>SWMF 06-09 (Historical)</vt:lpstr>
      <vt:lpstr>09-23 Development rollup</vt:lpstr>
      <vt:lpstr>09-23 Development</vt:lpstr>
      <vt:lpstr>SWMF 09-23 rollup</vt:lpstr>
      <vt:lpstr>School_Imp_huc6</vt:lpstr>
      <vt:lpstr>School_Imp_huc6</vt:lpstr>
    </vt:vector>
  </TitlesOfParts>
  <Company>Hirschman Water &amp; Environment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Papacosma</dc:creator>
  <cp:lastModifiedBy>Waggoner, Sarah</cp:lastModifiedBy>
  <cp:lastPrinted>2015-05-20T16:29:53Z</cp:lastPrinted>
  <dcterms:created xsi:type="dcterms:W3CDTF">2008-01-28T21:38:32Z</dcterms:created>
  <dcterms:modified xsi:type="dcterms:W3CDTF">2023-08-30T15:23:21Z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0x010100AD52FBF1EDBC1445A6A654E5408A2E7D</vt:lpwstr>
  </property>
</Properties>
</file>